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comments43.xml" ContentType="application/vnd.openxmlformats-officedocument.spreadsheetml.comments+xml"/>
  <Override PartName="/xl/comments33.xml" ContentType="application/vnd.openxmlformats-officedocument.spreadsheetml.comments+xml"/>
  <Override PartName="/xl/comments21.xml" ContentType="application/vnd.openxmlformats-officedocument.spreadsheetml.comments+xml"/>
  <Override PartName="/xl/comments46.xml" ContentType="application/vnd.openxmlformats-officedocument.spreadsheetml.comment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_rels/chart2.xml.rels" ContentType="application/vnd.openxmlformats-package.relationships+xml"/>
  <Override PartName="/xl/charts/_rels/chart1.xml.rels" ContentType="application/vnd.openxmlformats-package.relationship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media/image1.jpeg" ContentType="image/jpeg"/>
  <Override PartName="/xl/media/image2.jpeg" ContentType="image/jpeg"/>
  <Override PartName="/xl/media/image3.jpeg" ContentType="image/jpeg"/>
  <Override PartName="/xl/comments44.xml" ContentType="application/vnd.openxmlformats-officedocument.spreadsheetml.comments+xml"/>
  <Override PartName="/xl/workbook.xml" ContentType="application/vnd.openxmlformats-officedocument.spreadsheetml.sheet.main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55.xml.rels" ContentType="application/vnd.openxmlformats-package.relationships+xml"/>
  <Override PartName="/xl/worksheets/_rels/sheet54.xml.rels" ContentType="application/vnd.openxmlformats-package.relationships+xml"/>
  <Override PartName="/xl/worksheets/_rels/sheet21.xml.rels" ContentType="application/vnd.openxmlformats-package.relationships+xml"/>
  <Override PartName="/xl/worksheets/_rels/sheet33.xml.rels" ContentType="application/vnd.openxmlformats-package.relationships+xml"/>
  <Override PartName="/xl/worksheets/_rels/sheet53.xml.rels" ContentType="application/vnd.openxmlformats-package.relationships+xml"/>
  <Override PartName="/xl/worksheets/_rels/sheet46.xml.rels" ContentType="application/vnd.openxmlformats-package.relationships+xml"/>
  <Override PartName="/xl/worksheets/_rels/sheet62.xml.rels" ContentType="application/vnd.openxmlformats-package.relationships+xml"/>
  <Override PartName="/xl/worksheets/_rels/sheet16.xml.rels" ContentType="application/vnd.openxmlformats-package.relationships+xml"/>
  <Override PartName="/xl/worksheets/_rels/sheet66.xml.rels" ContentType="application/vnd.openxmlformats-package.relationships+xml"/>
  <Override PartName="/xl/worksheets/_rels/sheet13.xml.rels" ContentType="application/vnd.openxmlformats-package.relationships+xml"/>
  <Override PartName="/xl/worksheets/_rels/sheet25.xml.rels" ContentType="application/vnd.openxmlformats-package.relationships+xml"/>
  <Override PartName="/xl/worksheets/_rels/sheet1.xml.rels" ContentType="application/vnd.openxmlformats-package.relationships+xml"/>
  <Override PartName="/xl/worksheets/_rels/sheet56.xml.rels" ContentType="application/vnd.openxmlformats-package.relationships+xml"/>
  <Override PartName="/xl/worksheets/sheet66.xml" ContentType="application/vnd.openxmlformats-officedocument.spreadsheetml.worksheet+xml"/>
  <Override PartName="/xl/worksheets/sheet29.xml" ContentType="application/vnd.openxmlformats-officedocument.spreadsheetml.worksheet+xml"/>
  <Override PartName="/xl/worksheets/sheet65.xml" ContentType="application/vnd.openxmlformats-officedocument.spreadsheetml.worksheet+xml"/>
  <Override PartName="/xl/worksheets/sheet28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26.xml" ContentType="application/vnd.openxmlformats-officedocument.spreadsheetml.worksheet+xml"/>
  <Override PartName="/xl/worksheets/sheet23.xml" ContentType="application/vnd.openxmlformats-officedocument.spreadsheetml.worksheet+xml"/>
  <Override PartName="/xl/worksheets/sheet62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comments13.xml" ContentType="application/vnd.openxmlformats-officedocument.spreadsheetml.comments+xml"/>
  <Override PartName="/xl/comments25.xml" ContentType="application/vnd.openxmlformats-officedocument.spreadsheetml.comment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1.xml.rels" ContentType="application/vnd.openxmlformats-package.relationships+xml"/>
  <Override PartName="/xl/drawings/_rels/drawing4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5.xml.rels" ContentType="application/vnd.openxmlformats-package.relationships+xml"/>
  <Override PartName="/xl/drawings/drawing5.xml" ContentType="application/vnd.openxmlformats-officedocument.drawing+xml"/>
  <Override PartName="/xl/drawings/vmlDrawing6.vml" ContentType="application/vnd.openxmlformats-officedocument.vmlDrawing"/>
  <Override PartName="/xl/drawings/drawing4.xml" ContentType="application/vnd.openxmlformats-officedocument.drawing+xml"/>
  <Override PartName="/xl/drawings/vmlDrawing5.vml" ContentType="application/vnd.openxmlformats-officedocument.vmlDrawing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2.xml" ContentType="application/vnd.openxmlformats-officedocument.drawingml.chartshapes+xml"/>
  <Override PartName="/xl/drawings/vmlDrawing4.vml" ContentType="application/vnd.openxmlformats-officedocument.vmlDrawing"/>
  <Override PartName="/xl/drawings/drawing3.xml" ContentType="application/vnd.openxmlformats-officedocument.drawingml.chartshapes+xml"/>
  <Override PartName="/xl/drawings/drawing6.xml" ContentType="application/vnd.openxmlformats-officedocument.drawing+xml"/>
  <Override PartName="/xl/drawings/vmlDrawing7.vml" ContentType="application/vnd.openxmlformats-officedocument.vmlDrawing"/>
  <Override PartName="/xl/drawings/drawing7.xml" ContentType="application/vnd.openxmlformats-officedocument.drawing+xml"/>
  <Override PartName="/xl/drawings/vmlDrawing8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01_01" sheetId="1" state="visible" r:id="rId2"/>
    <sheet name="002_01" sheetId="2" state="visible" r:id="rId3"/>
    <sheet name="003_01" sheetId="3" state="visible" r:id="rId4"/>
    <sheet name="004_01" sheetId="4" state="visible" r:id="rId5"/>
    <sheet name="005_01" sheetId="5" state="visible" r:id="rId6"/>
    <sheet name="006_01" sheetId="6" state="visible" r:id="rId7"/>
    <sheet name="007_01" sheetId="7" state="visible" r:id="rId8"/>
    <sheet name="008_01" sheetId="8" state="visible" r:id="rId9"/>
    <sheet name="009_01" sheetId="9" state="visible" r:id="rId10"/>
    <sheet name="010_01" sheetId="10" state="visible" r:id="rId11"/>
    <sheet name="011_01" sheetId="11" state="visible" r:id="rId12"/>
    <sheet name="012_01" sheetId="12" state="visible" r:id="rId13"/>
    <sheet name="013_01" sheetId="13" state="visible" r:id="rId14"/>
    <sheet name="014_01" sheetId="14" state="visible" r:id="rId15"/>
    <sheet name="015_01" sheetId="15" state="visible" r:id="rId16"/>
    <sheet name="016_01" sheetId="16" state="visible" r:id="rId17"/>
    <sheet name="017_01" sheetId="17" state="visible" r:id="rId18"/>
    <sheet name="018_01" sheetId="18" state="visible" r:id="rId19"/>
    <sheet name="019_01" sheetId="19" state="visible" r:id="rId20"/>
    <sheet name="020_01" sheetId="20" state="visible" r:id="rId21"/>
    <sheet name="021_01" sheetId="21" state="visible" r:id="rId22"/>
    <sheet name="022_01" sheetId="22" state="visible" r:id="rId23"/>
    <sheet name="023_01" sheetId="23" state="visible" r:id="rId24"/>
    <sheet name="024_01" sheetId="24" state="visible" r:id="rId25"/>
    <sheet name="025_01" sheetId="25" state="visible" r:id="rId26"/>
    <sheet name="026_01" sheetId="26" state="visible" r:id="rId27"/>
    <sheet name="027_01" sheetId="27" state="visible" r:id="rId28"/>
    <sheet name="028_01" sheetId="28" state="visible" r:id="rId29"/>
    <sheet name="029_01" sheetId="29" state="visible" r:id="rId30"/>
    <sheet name="030_01" sheetId="30" state="visible" r:id="rId31"/>
    <sheet name="031_01" sheetId="31" state="visible" r:id="rId32"/>
    <sheet name="032_01" sheetId="32" state="visible" r:id="rId33"/>
    <sheet name="033_01" sheetId="33" state="visible" r:id="rId34"/>
    <sheet name="034_01" sheetId="34" state="visible" r:id="rId35"/>
    <sheet name="035_01" sheetId="35" state="visible" r:id="rId36"/>
    <sheet name="036_01" sheetId="36" state="visible" r:id="rId37"/>
    <sheet name="037_01" sheetId="37" state="visible" r:id="rId38"/>
    <sheet name="038_01" sheetId="38" state="visible" r:id="rId39"/>
    <sheet name="039_01" sheetId="39" state="visible" r:id="rId40"/>
    <sheet name="040_01" sheetId="40" state="visible" r:id="rId41"/>
    <sheet name="041_01" sheetId="41" state="visible" r:id="rId42"/>
    <sheet name="042_01" sheetId="42" state="visible" r:id="rId43"/>
    <sheet name="043_01" sheetId="43" state="visible" r:id="rId44"/>
    <sheet name="044_01" sheetId="44" state="visible" r:id="rId45"/>
    <sheet name="045_01" sheetId="45" state="visible" r:id="rId46"/>
    <sheet name="046_01" sheetId="46" state="visible" r:id="rId47"/>
    <sheet name="047_01" sheetId="47" state="visible" r:id="rId48"/>
    <sheet name="048_01" sheetId="48" state="visible" r:id="rId49"/>
    <sheet name="049_01" sheetId="49" state="visible" r:id="rId50"/>
    <sheet name="050_01" sheetId="50" state="visible" r:id="rId51"/>
    <sheet name="051_01" sheetId="51" state="visible" r:id="rId52"/>
    <sheet name="052_01" sheetId="52" state="visible" r:id="rId53"/>
    <sheet name="053_01" sheetId="53" state="visible" r:id="rId54"/>
    <sheet name="054_01" sheetId="54" state="visible" r:id="rId55"/>
    <sheet name="055_01" sheetId="55" state="visible" r:id="rId56"/>
    <sheet name="056_01" sheetId="56" state="visible" r:id="rId57"/>
    <sheet name="057_01" sheetId="57" state="visible" r:id="rId58"/>
    <sheet name="058_01" sheetId="58" state="visible" r:id="rId59"/>
    <sheet name="059_01" sheetId="59" state="visible" r:id="rId60"/>
    <sheet name="060_01" sheetId="60" state="visible" r:id="rId61"/>
    <sheet name="061_01" sheetId="61" state="visible" r:id="rId62"/>
    <sheet name="exemple" sheetId="62" state="visible" r:id="rId63"/>
    <sheet name="Volumes flacons" sheetId="63" state="visible" r:id="rId64"/>
    <sheet name="Titre d'iodate" sheetId="64" state="visible" r:id="rId65"/>
    <sheet name="Correction de volume" sheetId="65" state="visible" r:id="rId66"/>
    <sheet name="LISEZ_MOI" sheetId="66" state="visible" r:id="rId67"/>
  </sheets>
  <externalReferences>
    <externalReference r:id="rId68"/>
    <externalReference r:id="rId69"/>
  </externalReferences>
  <definedNames>
    <definedName function="false" hidden="false" name="Vmoy.titr.t°c" vbProcedure="false">049_01!$R$16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53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Grosse bulle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E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 pas de température indiquée par les préleveurs
</t>
        </r>
      </text>
    </comment>
  </commentList>
</comments>
</file>

<file path=xl/comments2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J12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pas d'heure précisée dans feuille de station</t>
        </r>
      </text>
    </comment>
  </commentList>
</comments>
</file>

<file path=xl/comments2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37" authorId="0">
      <text>
        <r>
          <rPr>
            <sz val="11"/>
            <color rgb="FF000000"/>
            <rFont val="Calibri"/>
            <family val="2"/>
            <charset val="1"/>
          </rPr>
          <t xml:space="preserve">fbaurand:
</t>
        </r>
        <r>
          <rPr>
            <sz val="9"/>
            <color rgb="FF000000"/>
            <rFont val="Tahoma"/>
            <family val="2"/>
            <charset val="1"/>
          </rPr>
          <t xml:space="preserve">corigé le 29/01/20
1015,3 par 1515,3</t>
        </r>
      </text>
    </comment>
  </commentList>
</comments>
</file>

<file path=xl/comments3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I39" authorId="0">
      <text>
        <r>
          <rPr>
            <sz val="11"/>
            <color rgb="FF000000"/>
            <rFont val="Calibri"/>
            <family val="2"/>
            <charset val="1"/>
          </rPr>
          <t xml:space="preserve">fbaurand:
</t>
        </r>
        <r>
          <rPr>
            <sz val="9"/>
            <color rgb="FF000000"/>
            <rFont val="Tahoma"/>
            <family val="2"/>
            <charset val="1"/>
          </rPr>
          <t xml:space="preserve">corrigé le 28/01/20
1006,2 par 806,2
voir feuille prélèvement</t>
        </r>
      </text>
    </comment>
  </commentList>
</comments>
</file>

<file path=xl/comments4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46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BOUTEILLE 12 surement polluée, soucis à la remontée de la CTD</t>
        </r>
      </text>
    </comment>
    <comment ref="I47" authorId="0">
      <text>
        <r>
          <rPr>
            <sz val="11"/>
            <color rgb="FF000000"/>
            <rFont val="Calibri"/>
            <family val="2"/>
            <charset val="1"/>
          </rPr>
          <t xml:space="preserve">fbaurand:
</t>
        </r>
        <r>
          <rPr>
            <sz val="9"/>
            <color rgb="FF000000"/>
            <rFont val="Tahoma"/>
            <family val="2"/>
            <charset val="1"/>
          </rPr>
          <t xml:space="preserve">corrigé le 28/01/20
206 par 20,6
voir feuille prélèvement</t>
        </r>
      </text>
    </comment>
  </commentList>
</comments>
</file>

<file path=xl/comments4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47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BOUTEILLE 13 surement polluée, soucis à la remontée de la CTD</t>
        </r>
      </text>
    </comment>
  </commentList>
</comments>
</file>

<file path=xl/comments4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44" authorId="0">
      <text>
        <r>
          <rPr>
            <sz val="11"/>
            <color rgb="FF000000"/>
            <rFont val="Calibri"/>
            <family val="2"/>
            <charset val="1"/>
          </rPr>
          <t xml:space="preserve">Sandrine HILLION, Brest IRD, 02 98 22 46 64:
</t>
        </r>
        <r>
          <rPr>
            <sz val="9"/>
            <color rgb="FF000000"/>
            <rFont val="Tahoma"/>
            <family val="2"/>
            <charset val="1"/>
          </rPr>
          <t xml:space="preserve">bouteille ninskin 10 ouverte par tendeur au niveau CTD</t>
        </r>
      </text>
    </comment>
  </commentList>
</comments>
</file>

<file path=xl/sharedStrings.xml><?xml version="1.0" encoding="utf-8"?>
<sst xmlns="http://schemas.openxmlformats.org/spreadsheetml/2006/main" count="13912" uniqueCount="221">
  <si>
    <t xml:space="preserve">Campagne :</t>
  </si>
  <si>
    <t xml:space="preserve">PIRATA Fr29</t>
  </si>
  <si>
    <t xml:space="preserve">Données de campagne</t>
  </si>
  <si>
    <t xml:space="preserve">N° de station :</t>
  </si>
  <si>
    <t xml:space="preserve">N° de palanquée :</t>
  </si>
  <si>
    <t xml:space="preserve">Date d'analyse :</t>
  </si>
  <si>
    <t xml:space="preserve">Position</t>
  </si>
  <si>
    <t xml:space="preserve">Degrés </t>
  </si>
  <si>
    <t xml:space="preserve">Minutes</t>
  </si>
  <si>
    <t xml:space="preserve">Cardinal</t>
  </si>
  <si>
    <t xml:space="preserve">Décimale</t>
  </si>
  <si>
    <t xml:space="preserve">Latitude</t>
  </si>
  <si>
    <t xml:space="preserve">:</t>
  </si>
  <si>
    <t xml:space="preserve">N</t>
  </si>
  <si>
    <t xml:space="preserve">E</t>
  </si>
  <si>
    <t xml:space="preserve">Longitude</t>
  </si>
  <si>
    <t xml:space="preserve">S</t>
  </si>
  <si>
    <t xml:space="preserve">W</t>
  </si>
  <si>
    <t xml:space="preserve">Prélèvement</t>
  </si>
  <si>
    <t xml:space="preserve">Date</t>
  </si>
  <si>
    <t xml:space="preserve">Heure</t>
  </si>
  <si>
    <t xml:space="preserve">Données :</t>
  </si>
  <si>
    <t xml:space="preserve">Température du laboratoire à la calibration ( t°c )</t>
  </si>
  <si>
    <t xml:space="preserve">t°c =</t>
  </si>
  <si>
    <t xml:space="preserve">°C</t>
  </si>
  <si>
    <t xml:space="preserve">Température du laboratoire au début de la série d'analyses </t>
  </si>
  <si>
    <r>
      <rPr>
        <sz val="10"/>
        <color rgb="FF000000"/>
        <rFont val="Calibri"/>
        <family val="2"/>
        <charset val="1"/>
      </rPr>
      <t xml:space="preserve">t°</t>
    </r>
    <r>
      <rPr>
        <vertAlign val="subscript"/>
        <sz val="10"/>
        <color rgb="FF000000"/>
        <rFont val="Calibri"/>
        <family val="2"/>
        <charset val="1"/>
      </rPr>
      <t xml:space="preserve">lab</t>
    </r>
    <r>
      <rPr>
        <sz val="10"/>
        <color rgb="FF000000"/>
        <rFont val="Calibri"/>
        <family val="2"/>
        <charset val="1"/>
      </rPr>
      <t xml:space="preserve"> =</t>
    </r>
  </si>
  <si>
    <t xml:space="preserve">Volume moyen de thiosulfate pour la titration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</si>
  <si>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</si>
  <si>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mL</t>
  </si>
  <si>
    <t xml:space="preserve">Volume moyen de thiosulfate pour la détermination du blanc à t°c</t>
  </si>
  <si>
    <r>
      <rPr>
        <sz val="10"/>
        <color rgb="FF000000"/>
        <rFont val="Calibri"/>
        <family val="2"/>
        <charset val="1"/>
      </rPr>
      <t xml:space="preserve">V</t>
    </r>
    <r>
      <rPr>
        <vertAlign val="subscript"/>
        <sz val="10"/>
        <color rgb="FF000000"/>
        <rFont val="Calibri"/>
        <family val="2"/>
        <charset val="1"/>
      </rPr>
      <t xml:space="preserve">moy.titr.blanc.t°c</t>
    </r>
    <r>
      <rPr>
        <sz val="10"/>
        <color rgb="FF000000"/>
        <rFont val="Calibri"/>
        <family val="2"/>
        <charset val="1"/>
      </rPr>
      <t xml:space="preserve"> =</t>
    </r>
  </si>
  <si>
    <t xml:space="preserve">Masse volumique de l'eau pure à la calibration</t>
  </si>
  <si>
    <t xml:space="preserve">ρ =</t>
  </si>
  <si>
    <t xml:space="preserve">Normalite de l'iodate (NIO3) à la température de calibration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</si>
  <si>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 =</t>
    </r>
  </si>
  <si>
    <t xml:space="preserve">Vol. de la prise d'essai d'iodate (VIO3) à 20°C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</si>
  <si>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</si>
  <si>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Vol. de la prise d'essai d'iodate (VIO3) à t°c</t>
  </si>
  <si>
    <r>
      <rPr>
        <sz val="8"/>
        <color rgb="FF000000"/>
        <rFont val="Calibri"/>
        <family val="2"/>
        <charset val="1"/>
      </rPr>
      <t xml:space="preserve">V(IO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t°c</t>
    </r>
    <r>
      <rPr>
        <sz val="8"/>
        <color rgb="FF000000"/>
        <rFont val="Calibri"/>
        <family val="2"/>
        <charset val="1"/>
      </rPr>
      <t xml:space="preserve">=</t>
    </r>
  </si>
  <si>
    <t xml:space="preserve">Volume moyen de thiosulfate pour la titration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</si>
  <si>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</si>
  <si>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moyen de thiosulfate pour la détermination du blanc à 20° C</t>
  </si>
  <si>
    <r>
      <rPr>
        <sz val="8"/>
        <color rgb="FF000000"/>
        <rFont val="Calibri"/>
        <family val="2"/>
        <charset val="1"/>
      </rPr>
      <t xml:space="preserve">V</t>
    </r>
    <r>
      <rPr>
        <vertAlign val="subscript"/>
        <sz val="8"/>
        <color rgb="FF000000"/>
        <rFont val="Calibri"/>
        <family val="2"/>
        <charset val="1"/>
      </rPr>
      <t xml:space="preserve">moy.titr.blanc.20°C</t>
    </r>
    <r>
      <rPr>
        <sz val="8"/>
        <color rgb="FF000000"/>
        <rFont val="Calibri"/>
        <family val="2"/>
        <charset val="1"/>
      </rPr>
      <t xml:space="preserve"> =</t>
    </r>
  </si>
  <si>
    <t xml:space="preserve">Normalite de l'iodate (NIO3) à 20°C</t>
  </si>
  <si>
    <r>
      <rPr>
        <sz val="8"/>
        <color rgb="FF000000"/>
        <rFont val="Calibri"/>
        <family val="2"/>
        <charset val="1"/>
      </rPr>
      <t xml:space="preserve">N(IO</t>
    </r>
    <r>
      <rPr>
        <vertAlign val="subscript"/>
        <sz val="8"/>
        <color rgb="FF000000"/>
        <rFont val="Calibri"/>
        <family val="2"/>
        <charset val="1"/>
      </rPr>
      <t xml:space="preserve">3</t>
    </r>
    <r>
      <rPr>
        <sz val="8"/>
        <color rgb="FF000000"/>
        <rFont val="Calibri"/>
        <family val="2"/>
        <charset val="1"/>
      </rPr>
      <t xml:space="preserve">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</si>
  <si>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Titre du thiosulfate à 20°C</t>
  </si>
  <si>
    <r>
      <rPr>
        <sz val="8"/>
        <color rgb="FF000000"/>
        <rFont val="Calibri"/>
        <family val="2"/>
        <charset val="1"/>
      </rPr>
      <t xml:space="preserve">V(Thio)</t>
    </r>
    <r>
      <rPr>
        <vertAlign val="subscript"/>
        <sz val="8"/>
        <color rgb="FF000000"/>
        <rFont val="Calibri"/>
        <family val="2"/>
        <charset val="1"/>
      </rPr>
      <t xml:space="preserve">20°C</t>
    </r>
    <r>
      <rPr>
        <sz val="8"/>
        <color rgb="FF000000"/>
        <rFont val="Calibri"/>
        <family val="2"/>
        <charset val="1"/>
      </rPr>
      <t xml:space="preserve"> =</t>
    </r>
  </si>
  <si>
    <t xml:space="preserve">Volume de réactif utilisé</t>
  </si>
  <si>
    <t xml:space="preserve">Vreg =</t>
  </si>
  <si>
    <t xml:space="preserve">DOreg =</t>
  </si>
  <si>
    <t xml:space="preserve">Choix de la série de flacons :</t>
  </si>
  <si>
    <t xml:space="preserve">IRD</t>
  </si>
  <si>
    <t xml:space="preserve">LPO</t>
  </si>
  <si>
    <t xml:space="preserve">N°</t>
  </si>
  <si>
    <t xml:space="preserve">N° des Flacons</t>
  </si>
  <si>
    <t xml:space="preserve">T° prélèv.</t>
  </si>
  <si>
    <t xml:space="preserve">Volume de thio. </t>
  </si>
  <si>
    <t xml:space="preserve">Salinité</t>
  </si>
  <si>
    <t xml:space="preserve">Prof. Théorique</t>
  </si>
  <si>
    <t xml:space="preserve">Prof. Effective</t>
  </si>
  <si>
    <t xml:space="preserve">V. flacons 20°C </t>
  </si>
  <si>
    <t xml:space="preserve">A</t>
  </si>
  <si>
    <t xml:space="preserve">B</t>
  </si>
  <si>
    <t xml:space="preserve">Densité eau de mer à t°</t>
  </si>
  <si>
    <t xml:space="preserve">Vol. à t° prél. des flacons</t>
  </si>
  <si>
    <t xml:space="preserve">Densité eau pure à t°</t>
  </si>
  <si>
    <t xml:space="preserve">Oxygène dissous</t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</si>
  <si>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</si>
  <si>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+ NO</t>
    </r>
    <r>
      <rPr>
        <b val="true"/>
        <vertAlign val="subscript"/>
        <sz val="22"/>
        <color rgb="FFFFFF00"/>
        <rFont val="Calibri"/>
        <family val="2"/>
        <charset val="1"/>
      </rPr>
      <t xml:space="preserve">2</t>
    </r>
  </si>
  <si>
    <r>
      <rPr>
        <b val="true"/>
        <sz val="22"/>
        <color rgb="FFFFFF00"/>
        <rFont val="Calibri"/>
        <family val="2"/>
        <charset val="1"/>
      </rPr>
      <t xml:space="preserve">NO</t>
    </r>
    <r>
      <rPr>
        <b val="true"/>
        <vertAlign val="subscript"/>
        <sz val="22"/>
        <color rgb="FFFFFF00"/>
        <rFont val="Calibri"/>
        <family val="2"/>
        <charset val="1"/>
      </rPr>
      <t xml:space="preserve">3</t>
    </r>
    <r>
      <rPr>
        <b val="true"/>
        <sz val="22"/>
        <color rgb="FFFFFF00"/>
        <rFont val="Calibri"/>
        <family val="2"/>
        <charset val="1"/>
      </rPr>
      <t xml:space="preserve"> </t>
    </r>
  </si>
  <si>
    <t xml:space="preserve">Phosphate</t>
  </si>
  <si>
    <t xml:space="preserve">Silicate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</si>
  <si>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</si>
  <si>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</si>
  <si>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</si>
  <si>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</si>
  <si>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</si>
  <si>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</si>
  <si>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</si>
  <si>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</si>
  <si>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19'-hexanoyloxyfucoxanthin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</si>
  <si>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</si>
  <si>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</si>
  <si>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</si>
  <si>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</si>
  <si>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</si>
  <si>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</si>
  <si>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</si>
  <si>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</si>
  <si>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</si>
  <si>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</si>
  <si>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</si>
  <si>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</si>
  <si>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</si>
  <si>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</si>
  <si>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</si>
  <si>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</si>
  <si>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BTL</t>
  </si>
  <si>
    <t xml:space="preserve"> </t>
  </si>
  <si>
    <t xml:space="preserve">ml</t>
  </si>
  <si>
    <t xml:space="preserve">m</t>
  </si>
  <si>
    <t xml:space="preserve">dbar</t>
  </si>
  <si>
    <t xml:space="preserve">DOX1</t>
  </si>
  <si>
    <t xml:space="preserve">DOXY</t>
  </si>
  <si>
    <t xml:space="preserve">DOX2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</si>
  <si>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</si>
  <si>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</si>
  <si>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</si>
  <si>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</si>
  <si>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</si>
  <si>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</si>
  <si>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</si>
  <si>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</si>
  <si>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</si>
  <si>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</si>
  <si>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</si>
  <si>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</si>
  <si>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</si>
  <si>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</si>
  <si>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</si>
  <si>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</si>
  <si>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</si>
  <si>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</si>
  <si>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</si>
  <si>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</si>
  <si>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</si>
  <si>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</si>
  <si>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</si>
  <si>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</si>
  <si>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</si>
  <si>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</si>
  <si>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</si>
  <si>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</si>
  <si>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</si>
  <si>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</si>
  <si>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</si>
  <si>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</si>
  <si>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</si>
  <si>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</si>
  <si>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</si>
  <si>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ml/l</t>
  </si>
  <si>
    <t xml:space="preserve">ml/kg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</si>
  <si>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</si>
  <si>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</si>
  <si>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</si>
  <si>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Profils des mesures en profondeur</t>
  </si>
  <si>
    <t xml:space="preserve">salinité</t>
  </si>
  <si>
    <t xml:space="preserve">moyenne - 2 ecartype</t>
  </si>
  <si>
    <t xml:space="preserve">moyenne</t>
  </si>
  <si>
    <t xml:space="preserve">moyenne + 2 ecartype</t>
  </si>
  <si>
    <t xml:space="preserve">oxygène</t>
  </si>
  <si>
    <t xml:space="preserve">&lt; lim de detection</t>
  </si>
  <si>
    <t xml:space="preserve">PIRATA FR29</t>
  </si>
  <si>
    <t xml:space="preserve">2019-03-08T20:00:06z</t>
  </si>
  <si>
    <t xml:space="preserve">s</t>
  </si>
  <si>
    <t xml:space="preserve">2019-03-12T10:11:23T</t>
  </si>
  <si>
    <t xml:space="preserve">PIRATA Fr28</t>
  </si>
  <si>
    <t xml:space="preserve">c</t>
  </si>
  <si>
    <t xml:space="preserve">2019-03-15T17:05:00z</t>
  </si>
  <si>
    <t xml:space="preserve">25°C</t>
  </si>
  <si>
    <t xml:space="preserve">pb analyse</t>
  </si>
  <si>
    <t xml:space="preserve">t°lab =</t>
  </si>
  <si>
    <t xml:space="preserve">Vmoy.titr.t°c =</t>
  </si>
  <si>
    <t xml:space="preserve">Vmoy.titr.blanc.t°c =</t>
  </si>
  <si>
    <t xml:space="preserve">N(IO3) =</t>
  </si>
  <si>
    <t xml:space="preserve">V(IO3)20°C =</t>
  </si>
  <si>
    <t xml:space="preserve">V(IO3)t°c=</t>
  </si>
  <si>
    <t xml:space="preserve">Vmoy.titr.20°C =</t>
  </si>
  <si>
    <t xml:space="preserve">Vmoy.titr.blanc.20°C =</t>
  </si>
  <si>
    <t xml:space="preserve">N(IO3)20°C =</t>
  </si>
  <si>
    <t xml:space="preserve">V(Thio)20°C =</t>
  </si>
  <si>
    <t xml:space="preserve">NO2</t>
  </si>
  <si>
    <t xml:space="preserve">NO3 + NO2</t>
  </si>
  <si>
    <t xml:space="preserve">NO3 </t>
  </si>
  <si>
    <t xml:space="preserve">NXAP</t>
  </si>
  <si>
    <t xml:space="preserve">VXAP</t>
  </si>
  <si>
    <t xml:space="preserve">LUTP</t>
  </si>
  <si>
    <t xml:space="preserve">µg.l-1</t>
  </si>
  <si>
    <t xml:space="preserve">Volume des flacons</t>
  </si>
  <si>
    <t xml:space="preserve">Numéro du flacon</t>
  </si>
  <si>
    <t xml:space="preserve">Volume</t>
  </si>
  <si>
    <t xml:space="preserve">Casse</t>
  </si>
  <si>
    <t xml:space="preserve">Origine</t>
  </si>
  <si>
    <t xml:space="preserve">lpo</t>
  </si>
  <si>
    <t xml:space="preserve">IRD Brest</t>
  </si>
  <si>
    <t xml:space="preserve">Détermination du titre de la solution d'iodate</t>
  </si>
  <si>
    <t xml:space="preserve">Masse de KIO3</t>
  </si>
  <si>
    <t xml:space="preserve">tp = température de l'eau à la prép.</t>
  </si>
  <si>
    <t xml:space="preserve">Volume de la fiole à tp</t>
  </si>
  <si>
    <t xml:space="preserve">Normalité la sol. KIO3 à tp </t>
  </si>
  <si>
    <t xml:space="preserve">Normalité la sol. KIO3 à 20°C </t>
  </si>
  <si>
    <t xml:space="preserve">g</t>
  </si>
  <si>
    <t xml:space="preserve">L</t>
  </si>
  <si>
    <t xml:space="preserve">Masse molaire de l'Iodate de potassium</t>
  </si>
  <si>
    <t xml:space="preserve">M(KIO3) =</t>
  </si>
  <si>
    <t xml:space="preserve">Pureté de l'iodate de potassium</t>
  </si>
  <si>
    <t xml:space="preserve">Pureté =</t>
  </si>
  <si>
    <t xml:space="preserve">± 0,05 %</t>
  </si>
  <si>
    <t xml:space="preserve">Correction de la poussée de l'air sur KIO3 </t>
  </si>
  <si>
    <t xml:space="preserve">f(KIO3) =</t>
  </si>
  <si>
    <t xml:space="preserve">Coefficient cubique de dilatation du verre</t>
  </si>
  <si>
    <t xml:space="preserve">k =</t>
  </si>
  <si>
    <t xml:space="preserve">Volume de la fiole de 5 litre à 20°C</t>
  </si>
  <si>
    <t xml:space="preserve">V(20) =</t>
  </si>
  <si>
    <t xml:space="preserve">Masse volumique de l'eau pure à 20°C</t>
  </si>
  <si>
    <t xml:space="preserve">Correction de volume</t>
  </si>
  <si>
    <t xml:space="preserve">Dates</t>
  </si>
  <si>
    <t xml:space="preserve">Désignations</t>
  </si>
  <si>
    <t xml:space="preserve">Tem. de pesée</t>
  </si>
  <si>
    <t xml:space="preserve">Volumes mesurés</t>
  </si>
  <si>
    <t xml:space="preserve">Volumes à 20°C</t>
  </si>
  <si>
    <t xml:space="preserve">Volumes Théoriques à 20° C</t>
  </si>
  <si>
    <t xml:space="preserve">Correction à apporter à 20°C</t>
  </si>
  <si>
    <t xml:space="preserve">t°p</t>
  </si>
  <si>
    <t xml:space="preserve">à t°p</t>
  </si>
  <si>
    <t xml:space="preserve">Fiole de 5 litres pour KIO3</t>
  </si>
  <si>
    <t xml:space="preserve">Burette de 10 ml (thiosulfate)</t>
  </si>
  <si>
    <t xml:space="preserve">Finnpipette de 5 ml (iodate)</t>
  </si>
  <si>
    <t xml:space="preserve">Dispensette pour R1</t>
  </si>
  <si>
    <t xml:space="preserve">Dispensette pour R2</t>
  </si>
</sst>
</file>

<file path=xl/styles.xml><?xml version="1.0" encoding="utf-8"?>
<styleSheet xmlns="http://schemas.openxmlformats.org/spreadsheetml/2006/main">
  <numFmts count="27">
    <numFmt numFmtId="164" formatCode="General"/>
    <numFmt numFmtId="165" formatCode="000"/>
    <numFmt numFmtId="166" formatCode="00"/>
    <numFmt numFmtId="167" formatCode="m/d/yyyy"/>
    <numFmt numFmtId="168" formatCode="00\°"/>
    <numFmt numFmtId="169" formatCode="00.00&quot;''&quot;"/>
    <numFmt numFmtId="170" formatCode="General"/>
    <numFmt numFmtId="171" formatCode="0.00"/>
    <numFmt numFmtId="172" formatCode="00.00&quot; ''&quot;"/>
    <numFmt numFmtId="173" formatCode="yyyy\-mm\-dd"/>
    <numFmt numFmtId="174" formatCode="h:mm:ss"/>
    <numFmt numFmtId="175" formatCode="yyyy\-mm\-dd\Thh:mm:ss\z"/>
    <numFmt numFmtId="176" formatCode="[$-F800]dddd&quot;, &quot;mmmm\ dd&quot;, &quot;yyyy"/>
    <numFmt numFmtId="177" formatCode="0.000"/>
    <numFmt numFmtId="178" formatCode="0.0000"/>
    <numFmt numFmtId="179" formatCode="#,##0.000;[RED]&quot;Erreur !&quot;;[RED]&quot;Erreur !&quot;;[RED]General"/>
    <numFmt numFmtId="180" formatCode="0.00000000"/>
    <numFmt numFmtId="181" formatCode="#,##0.00;[RED]&quot;Erreur !&quot;;[RED]&quot;Erreur !&quot;;[RED]General"/>
    <numFmt numFmtId="182" formatCode="0.0"/>
    <numFmt numFmtId="183" formatCode="0"/>
    <numFmt numFmtId="184" formatCode="0.00000"/>
    <numFmt numFmtId="185" formatCode="[hh]\°mm\'ss.00&quot;''&quot;"/>
    <numFmt numFmtId="186" formatCode="0.000000"/>
    <numFmt numFmtId="187" formatCode="00.00&quot; °C&quot;"/>
    <numFmt numFmtId="188" formatCode="0.000&quot; litres&quot;"/>
    <numFmt numFmtId="189" formatCode="00.00000E+0&quot; N&quot;"/>
    <numFmt numFmtId="190" formatCode="0%"/>
  </numFmts>
  <fonts count="5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vertAlign val="subscript"/>
      <sz val="10"/>
      <color rgb="FF000000"/>
      <name val="Calibri"/>
      <family val="2"/>
      <charset val="1"/>
    </font>
    <font>
      <sz val="8"/>
      <name val="Arial"/>
      <family val="2"/>
      <charset val="1"/>
    </font>
    <font>
      <sz val="8"/>
      <color rgb="FF000000"/>
      <name val="Calibri"/>
      <family val="2"/>
      <charset val="1"/>
    </font>
    <font>
      <vertAlign val="subscript"/>
      <sz val="8"/>
      <color rgb="FF0000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22"/>
      <color rgb="FFFFFF00"/>
      <name val="Calibri"/>
      <family val="2"/>
      <charset val="1"/>
    </font>
    <font>
      <b val="true"/>
      <vertAlign val="subscript"/>
      <sz val="22"/>
      <color rgb="FFFFFF0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FFFF00"/>
      <name val="Calibri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name val="Calibri"/>
      <family val="2"/>
      <charset val="1"/>
    </font>
    <font>
      <b val="true"/>
      <sz val="14"/>
      <name val="Calibri"/>
      <family val="0"/>
    </font>
    <font>
      <sz val="14"/>
      <name val="Times New Roman"/>
      <family val="0"/>
    </font>
    <font>
      <b val="true"/>
      <sz val="11"/>
      <name val="Calibri"/>
      <family val="0"/>
    </font>
    <font>
      <b val="true"/>
      <sz val="11"/>
      <name val="Symbol"/>
      <family val="0"/>
    </font>
    <font>
      <sz val="10"/>
      <color rgb="FF000000"/>
      <name val="Calibri"/>
      <family val="2"/>
    </font>
    <font>
      <b val="true"/>
      <sz val="11"/>
      <name val="Times New Roman"/>
      <family val="0"/>
    </font>
    <font>
      <b val="true"/>
      <sz val="11"/>
      <color rgb="FF000000"/>
      <name val="Calibri"/>
      <family val="0"/>
    </font>
    <font>
      <b val="true"/>
      <sz val="11"/>
      <color rgb="FF002060"/>
      <name val="Calibri"/>
      <family val="2"/>
      <charset val="1"/>
    </font>
    <font>
      <sz val="11"/>
      <color rgb="FF002060"/>
      <name val="Calibri"/>
      <family val="2"/>
      <charset val="1"/>
    </font>
    <font>
      <sz val="9"/>
      <color rgb="FF000000"/>
      <name val="Tahoma"/>
      <family val="2"/>
      <charset val="1"/>
    </font>
    <font>
      <sz val="12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sz val="18"/>
      <color rgb="FFFF0000"/>
      <name val="Calibri"/>
      <family val="2"/>
      <charset val="1"/>
    </font>
    <font>
      <b val="true"/>
      <sz val="10"/>
      <color rgb="FF000000"/>
      <name val="Calibri"/>
      <family val="2"/>
    </font>
    <font>
      <b val="true"/>
      <sz val="10"/>
      <name val="Arial"/>
      <family val="2"/>
      <charset val="1"/>
    </font>
    <font>
      <b val="true"/>
      <u val="single"/>
      <sz val="16"/>
      <color rgb="FFFF0000"/>
      <name val="Calibri"/>
      <family val="2"/>
      <charset val="1"/>
    </font>
    <font>
      <b val="true"/>
      <sz val="10"/>
      <color rgb="FFFFFF00"/>
      <name val="Calibri"/>
      <family val="2"/>
      <charset val="1"/>
    </font>
    <font>
      <b val="true"/>
      <sz val="10"/>
      <color rgb="FFFFFF00"/>
      <name val="Arial"/>
      <family val="2"/>
      <charset val="1"/>
    </font>
    <font>
      <b val="true"/>
      <sz val="16"/>
      <name val="Arial"/>
      <family val="2"/>
      <charset val="1"/>
    </font>
    <font>
      <sz val="10"/>
      <color rgb="FFFFFF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BFBFBF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CC00"/>
      </patternFill>
    </fill>
    <fill>
      <patternFill patternType="solid">
        <fgColor rgb="FFFCD5B5"/>
        <bgColor rgb="FFD9D9D9"/>
      </patternFill>
    </fill>
    <fill>
      <patternFill patternType="solid">
        <fgColor rgb="FFFF0000"/>
        <bgColor rgb="FF993300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2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0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1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2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4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25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5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25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2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5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5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25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4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0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6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29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2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9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9" fillId="0" borderId="2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29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5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25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0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9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0" fontId="1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1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7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7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37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7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7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7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7" fontId="3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8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38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3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3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7" fontId="3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38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29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9" fillId="2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0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0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1" fontId="0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29" fillId="2" borderId="2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6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2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2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0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0" fillId="6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2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9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2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2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3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37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37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29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9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9" fillId="6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4" fontId="29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0" fillId="2" borderId="1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4" fontId="29" fillId="2" borderId="14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8" fontId="29" fillId="2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2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0" fillId="2" borderId="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2" borderId="14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2" fillId="2" borderId="14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78" fontId="29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2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29" fillId="7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25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6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29" fillId="6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29" fillId="6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4" fontId="29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1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3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3" borderId="14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25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2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1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6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4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4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4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4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4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14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4" fillId="0" borderId="0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6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6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6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3" borderId="1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7" fillId="3" borderId="18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3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3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4" fontId="4" fillId="2" borderId="33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7" fontId="4" fillId="2" borderId="33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8" fontId="4" fillId="0" borderId="3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9" fontId="4" fillId="0" borderId="33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9" fontId="4" fillId="0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4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2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1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3" borderId="1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3" borderId="1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3" borderId="1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9" fillId="3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9" fillId="3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9" fillId="3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10" xfId="2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4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4" fillId="0" borderId="1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4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4" fillId="0" borderId="1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8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4" fillId="0" borderId="1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  <cellStyle name="Normal 6" xfId="24"/>
    <cellStyle name="Normal 7" xfId="25"/>
    <cellStyle name="Normal 8" xfId="26"/>
    <cellStyle name="Excel Built-in Explanatory Text" xfId="2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CC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66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externalLink" Target="externalLinks/externalLink1.xml"/><Relationship Id="rId69" Type="http://schemas.openxmlformats.org/officeDocument/2006/relationships/externalLink" Target="externalLinks/externalLink2.xml"/><Relationship Id="rId7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
</Relationships>
</file>

<file path=xl/charts/_rels/chart2.xml.rels><?xml version="1.0" encoding="UTF-8"?>
<Relationships xmlns="http://schemas.openxmlformats.org/package/2006/relationships"><Relationship Id="rId1" Type="http://schemas.openxmlformats.org/officeDocument/2006/relationships/chartUserShapes" Target="../drawings/drawing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07482698961938"/>
          <c:y val="0.0388578414250786"/>
          <c:w val="0.780303849480969"/>
          <c:h val="0.89146000698567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1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[1]001_01!$C$34:$C$44</c:f>
              <c:numCache>
                <c:formatCode>General</c:formatCode>
                <c:ptCount val="11"/>
              </c:numCache>
            </c:numRef>
          </c:xVal>
          <c:yVal>
            <c:numRef>
              <c:f>[1]001_01!$S$34:$S$44</c:f>
              <c:numCache>
                <c:formatCode>General</c:formatCode>
                <c:ptCount val="11"/>
              </c:numCache>
            </c:numRef>
          </c:yVal>
          <c:smooth val="0"/>
        </c:ser>
        <c:ser>
          <c:idx val="1"/>
          <c:order val="1"/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001_01!$C$35:$C$53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001_01!$S$35:$S$53</c:f>
              <c:numCache>
                <c:formatCode>General</c:formatCode>
                <c:ptCount val="19"/>
                <c:pt idx="0">
                  <c:v>240.297890699524</c:v>
                </c:pt>
                <c:pt idx="1">
                  <c:v>240.039727895339</c:v>
                </c:pt>
                <c:pt idx="2">
                  <c:v>240.725747548709</c:v>
                </c:pt>
                <c:pt idx="3">
                  <c:v>240.946015422326</c:v>
                </c:pt>
                <c:pt idx="4">
                  <c:v>241.00811655578</c:v>
                </c:pt>
                <c:pt idx="5">
                  <c:v>241.460608243848</c:v>
                </c:pt>
                <c:pt idx="6">
                  <c:v>242.468312472103</c:v>
                </c:pt>
                <c:pt idx="7">
                  <c:v>241.477762162295</c:v>
                </c:pt>
                <c:pt idx="8">
                  <c:v>241.454037712005</c:v>
                </c:pt>
                <c:pt idx="9">
                  <c:v>240.900625301347</c:v>
                </c:pt>
                <c:pt idx="10">
                  <c:v>241.989154507418</c:v>
                </c:pt>
                <c:pt idx="11">
                  <c:v>241.052858159001</c:v>
                </c:pt>
                <c:pt idx="12">
                  <c:v>242.290366082369</c:v>
                </c:pt>
                <c:pt idx="13">
                  <c:v>241.568460168283</c:v>
                </c:pt>
                <c:pt idx="14">
                  <c:v>240.466518702491</c:v>
                </c:pt>
                <c:pt idx="15">
                  <c:v>239.50912286785</c:v>
                </c:pt>
                <c:pt idx="16">
                  <c:v>243.561653081248</c:v>
                </c:pt>
                <c:pt idx="17">
                  <c:v>240.785102803033</c:v>
                </c:pt>
                <c:pt idx="18">
                  <c:v>242.761334468121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001_01!$Y$76:$Y$77</c:f>
              <c:numCache>
                <c:formatCode>General</c:formatCode>
                <c:ptCount val="2"/>
                <c:pt idx="0">
                  <c:v>0</c:v>
                </c:pt>
                <c:pt idx="1">
                  <c:v>19</c:v>
                </c:pt>
              </c:numCache>
            </c:numRef>
          </c:xVal>
          <c:yVal>
            <c:numRef>
              <c:f>001_01!$AA$76:$AA$77</c:f>
              <c:numCache>
                <c:formatCode>General</c:formatCode>
                <c:ptCount val="2"/>
                <c:pt idx="0">
                  <c:v>241.303337623847</c:v>
                </c:pt>
                <c:pt idx="1">
                  <c:v>241.303337623847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00cc00"/>
            </a:solidFill>
            <a:ln w="28440">
              <a:solidFill>
                <a:srgbClr val="00cc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19</c:v>
                </c:pt>
              </c:numCache>
            </c:numRef>
          </c:xVal>
          <c:yVal>
            <c:numRef>
              <c:f>001_01!$Z$76:$Z$77</c:f>
              <c:numCache>
                <c:formatCode>General</c:formatCode>
                <c:ptCount val="2"/>
                <c:pt idx="0">
                  <c:v>239.317573101551</c:v>
                </c:pt>
                <c:pt idx="1">
                  <c:v>239.317573101551</c:v>
                </c:pt>
              </c:numCache>
            </c:numRef>
          </c:yVal>
          <c:smooth val="0"/>
        </c:ser>
        <c:ser>
          <c:idx val="4"/>
          <c:order val="4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19</c:v>
                </c:pt>
              </c:numCache>
            </c:numRef>
          </c:xVal>
          <c:yVal>
            <c:numRef>
              <c:f>001_01!$AB$76:$AB$77</c:f>
              <c:numCache>
                <c:formatCode>General</c:formatCode>
                <c:ptCount val="2"/>
                <c:pt idx="0">
                  <c:v>243.289102146142</c:v>
                </c:pt>
                <c:pt idx="1">
                  <c:v>243.289102146142</c:v>
                </c:pt>
              </c:numCache>
            </c:numRef>
          </c:yVal>
          <c:smooth val="0"/>
        </c:ser>
        <c:axId val="61964523"/>
        <c:axId val="1069224"/>
      </c:scatterChart>
      <c:valAx>
        <c:axId val="61964523"/>
        <c:scaling>
          <c:orientation val="minMax"/>
          <c:max val="19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69224"/>
        <c:crosses val="autoZero"/>
        <c:crossBetween val="midCat"/>
        <c:majorUnit val="2"/>
        <c:minorUnit val="1"/>
      </c:valAx>
      <c:valAx>
        <c:axId val="1069224"/>
        <c:scaling>
          <c:orientation val="minMax"/>
          <c:max val="245"/>
          <c:min val="238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in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64523"/>
        <c:crossesAt val="0"/>
        <c:crossBetween val="midCat"/>
        <c:majorUnit val="0.5"/>
        <c:minorUnit val="0.00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981422304067595"/>
          <c:y val="0.0388413429888084"/>
          <c:w val="0.780154904403401"/>
          <c:h val="0.8913759052007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001_01!$C$35:$C$53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001_01!$G$35:$G$53</c:f>
              <c:numCache>
                <c:formatCode>General</c:formatCode>
                <c:ptCount val="19"/>
                <c:pt idx="0">
                  <c:v>34.88955</c:v>
                </c:pt>
                <c:pt idx="1">
                  <c:v>34.89145</c:v>
                </c:pt>
                <c:pt idx="2">
                  <c:v>34.89015</c:v>
                </c:pt>
                <c:pt idx="3">
                  <c:v>34.88985</c:v>
                </c:pt>
                <c:pt idx="4">
                  <c:v>34.891</c:v>
                </c:pt>
                <c:pt idx="5">
                  <c:v>34.8898</c:v>
                </c:pt>
                <c:pt idx="6">
                  <c:v>34.89355</c:v>
                </c:pt>
                <c:pt idx="7">
                  <c:v>34.8926</c:v>
                </c:pt>
                <c:pt idx="8">
                  <c:v>34.89085</c:v>
                </c:pt>
                <c:pt idx="9">
                  <c:v>34.89065</c:v>
                </c:pt>
                <c:pt idx="10">
                  <c:v>34.89025</c:v>
                </c:pt>
                <c:pt idx="11">
                  <c:v>34.89085</c:v>
                </c:pt>
                <c:pt idx="12">
                  <c:v>34.8898</c:v>
                </c:pt>
                <c:pt idx="13">
                  <c:v>34.89145</c:v>
                </c:pt>
                <c:pt idx="14">
                  <c:v>34.8948</c:v>
                </c:pt>
                <c:pt idx="15">
                  <c:v>34.88955</c:v>
                </c:pt>
                <c:pt idx="16">
                  <c:v>34.88965</c:v>
                </c:pt>
                <c:pt idx="17">
                  <c:v>34.88975</c:v>
                </c:pt>
                <c:pt idx="18">
                  <c:v>34.89065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19</c:v>
                </c:pt>
              </c:numCache>
            </c:numRef>
          </c:xVal>
          <c:yVal>
            <c:numRef>
              <c:f>001_01!$AA$70:$AA$71</c:f>
              <c:numCache>
                <c:formatCode>General</c:formatCode>
                <c:ptCount val="2"/>
                <c:pt idx="0">
                  <c:v>34.8908526315789</c:v>
                </c:pt>
                <c:pt idx="1">
                  <c:v>34.8909166666667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00cc00"/>
            </a:solidFill>
            <a:ln w="28440">
              <a:solidFill>
                <a:srgbClr val="00cc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19</c:v>
                </c:pt>
              </c:numCache>
            </c:numRef>
          </c:xVal>
          <c:yVal>
            <c:numRef>
              <c:f>001_01!$Z$70:$Z$71</c:f>
              <c:numCache>
                <c:formatCode>General</c:formatCode>
                <c:ptCount val="2"/>
                <c:pt idx="0">
                  <c:v>34.8879905279074</c:v>
                </c:pt>
                <c:pt idx="1">
                  <c:v>34.8879905279074</c:v>
                </c:pt>
              </c:numCache>
            </c:numRef>
          </c:yVal>
          <c:smooth val="0"/>
        </c:ser>
        <c:ser>
          <c:idx val="3"/>
          <c:order val="3"/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001_01!$Y$70:$Y$71</c:f>
              <c:numCache>
                <c:formatCode>General</c:formatCode>
                <c:ptCount val="2"/>
                <c:pt idx="0">
                  <c:v>0</c:v>
                </c:pt>
                <c:pt idx="1">
                  <c:v>19</c:v>
                </c:pt>
              </c:numCache>
            </c:numRef>
          </c:xVal>
          <c:yVal>
            <c:numRef>
              <c:f>001_01!$AB$70:$AB$71</c:f>
              <c:numCache>
                <c:formatCode>General</c:formatCode>
                <c:ptCount val="2"/>
                <c:pt idx="0">
                  <c:v>34.8937147352505</c:v>
                </c:pt>
                <c:pt idx="1">
                  <c:v>34.8937147352505</c:v>
                </c:pt>
              </c:numCache>
            </c:numRef>
          </c:yVal>
          <c:smooth val="0"/>
        </c:ser>
        <c:axId val="15496250"/>
        <c:axId val="73965728"/>
      </c:scatterChart>
      <c:valAx>
        <c:axId val="15496250"/>
        <c:scaling>
          <c:orientation val="minMax"/>
          <c:max val="19"/>
          <c:min val="0"/>
        </c:scaling>
        <c:delete val="0"/>
        <c:axPos val="b"/>
        <c:numFmt formatCode="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65728"/>
        <c:crosses val="autoZero"/>
        <c:crossBetween val="midCat"/>
        <c:majorUnit val="2"/>
        <c:minorUnit val="1"/>
      </c:valAx>
      <c:valAx>
        <c:axId val="73965728"/>
        <c:scaling>
          <c:orientation val="minMax"/>
          <c:max val="34.91"/>
          <c:min val="34.8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" sourceLinked="0"/>
        <c:majorTickMark val="out"/>
        <c:minorTickMark val="in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96250"/>
        <c:crossesAt val="0"/>
        <c:crossBetween val="midCat"/>
        <c:majorUnit val="0.00300000000000001"/>
        <c:minorUnit val="0.00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29640646354"/>
          <c:y val="0.074398043641836"/>
          <c:w val="0.774740734785754"/>
          <c:h val="0.89475169300225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'[2]Station 002'!$S$35:$S$45</c:f>
              <c:numCache>
                <c:formatCode>General</c:formatCode>
                <c:ptCount val="11"/>
              </c:numCache>
            </c:numRef>
          </c:xVal>
          <c:yVal>
            <c:numRef>
              <c:f>'[2]Station 002'!$H$35:$H$45</c:f>
              <c:numCache>
                <c:formatCode>General</c:formatCode>
                <c:ptCount val="11"/>
              </c:numCache>
            </c:numRef>
          </c:yVal>
          <c:smooth val="1"/>
        </c:ser>
        <c:axId val="63795710"/>
        <c:axId val="21802681"/>
      </c:scatterChart>
      <c:valAx>
        <c:axId val="6379571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610660020902"/>
              <c:y val="0.14700902934537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02681"/>
        <c:crosses val="autoZero"/>
        <c:crossBetween val="midCat"/>
      </c:valAx>
      <c:valAx>
        <c:axId val="2180268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23780046628"/>
              <c:y val="0.7892212189616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79571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7674166114"/>
          <c:y val="0.0776899924755455"/>
          <c:w val="0.780143555099825"/>
          <c:h val="0.891365688487585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'[2]Station 002'!$G$35:$G$58</c:f>
              <c:numCache>
                <c:formatCode>General</c:formatCode>
                <c:ptCount val="24"/>
              </c:numCache>
            </c:numRef>
          </c:xVal>
          <c:yVal>
            <c:numRef>
              <c:f>'[2]Station 002'!$H$35:$H$58</c:f>
              <c:numCache>
                <c:formatCode>General</c:formatCode>
                <c:ptCount val="24"/>
              </c:numCache>
            </c:numRef>
          </c:yVal>
          <c:smooth val="1"/>
        </c:ser>
        <c:axId val="53677296"/>
        <c:axId val="8651434"/>
      </c:scatterChart>
      <c:valAx>
        <c:axId val="536772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8708004102"/>
              <c:y val="0.15669676448457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1434"/>
        <c:crosses val="autoZero"/>
        <c:crossBetween val="midCat"/>
      </c:valAx>
      <c:valAx>
        <c:axId val="865143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9260510284"/>
              <c:y val="0.7892212189616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7729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29640646354"/>
          <c:y val="0.074398043641836"/>
          <c:w val="0.774740734785754"/>
          <c:h val="0.89475169300225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'[2]Station 002'!$S$35:$S$45</c:f>
              <c:numCache>
                <c:formatCode>General</c:formatCode>
                <c:ptCount val="11"/>
              </c:numCache>
            </c:numRef>
          </c:xVal>
          <c:yVal>
            <c:numRef>
              <c:f>'[2]Station 002'!$H$35:$H$45</c:f>
              <c:numCache>
                <c:formatCode>General</c:formatCode>
                <c:ptCount val="11"/>
              </c:numCache>
            </c:numRef>
          </c:yVal>
          <c:smooth val="1"/>
        </c:ser>
        <c:axId val="9335277"/>
        <c:axId val="8467663"/>
      </c:scatterChart>
      <c:valAx>
        <c:axId val="93352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610660020902"/>
              <c:y val="0.14700902934537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7663"/>
        <c:crosses val="autoZero"/>
        <c:crossBetween val="midCat"/>
      </c:valAx>
      <c:valAx>
        <c:axId val="846766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23780046628"/>
              <c:y val="0.7892212189616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527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7674166114"/>
          <c:y val="0.0776899924755455"/>
          <c:w val="0.780143555099825"/>
          <c:h val="0.891365688487585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'[2]Station 002'!$G$35:$G$58</c:f>
              <c:numCache>
                <c:formatCode>General</c:formatCode>
                <c:ptCount val="24"/>
              </c:numCache>
            </c:numRef>
          </c:xVal>
          <c:yVal>
            <c:numRef>
              <c:f>'[2]Station 002'!$H$35:$H$58</c:f>
              <c:numCache>
                <c:formatCode>General</c:formatCode>
                <c:ptCount val="24"/>
              </c:numCache>
            </c:numRef>
          </c:yVal>
          <c:smooth val="1"/>
        </c:ser>
        <c:axId val="35809618"/>
        <c:axId val="59824981"/>
      </c:scatterChart>
      <c:valAx>
        <c:axId val="358096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8708004102"/>
              <c:y val="0.15669676448457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824981"/>
        <c:crosses val="autoZero"/>
        <c:crossBetween val="midCat"/>
      </c:valAx>
      <c:valAx>
        <c:axId val="5982498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9260510284"/>
              <c:y val="0.7892212189616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80961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29640646354"/>
          <c:y val="0.074398043641836"/>
          <c:w val="0.774740734785754"/>
          <c:h val="0.89475169300225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'[2]Station 002'!$S$35:$S$45</c:f>
              <c:numCache>
                <c:formatCode>General</c:formatCode>
                <c:ptCount val="11"/>
              </c:numCache>
            </c:numRef>
          </c:xVal>
          <c:yVal>
            <c:numRef>
              <c:f>'[2]Station 002'!$H$35:$H$45</c:f>
              <c:numCache>
                <c:formatCode>General</c:formatCode>
                <c:ptCount val="11"/>
              </c:numCache>
            </c:numRef>
          </c:yVal>
          <c:smooth val="1"/>
        </c:ser>
        <c:axId val="10773462"/>
        <c:axId val="33874054"/>
      </c:scatterChart>
      <c:valAx>
        <c:axId val="107734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610660020902"/>
              <c:y val="0.14700902934537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874054"/>
        <c:crosses val="autoZero"/>
        <c:crossBetween val="midCat"/>
      </c:valAx>
      <c:valAx>
        <c:axId val="33874054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23780046628"/>
              <c:y val="0.7892212189616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77346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7674166114"/>
          <c:y val="0.0776899924755455"/>
          <c:w val="0.780143555099825"/>
          <c:h val="0.891365688487585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'[2]Station 002'!$G$35:$G$58</c:f>
              <c:numCache>
                <c:formatCode>General</c:formatCode>
                <c:ptCount val="24"/>
              </c:numCache>
            </c:numRef>
          </c:xVal>
          <c:yVal>
            <c:numRef>
              <c:f>'[2]Station 002'!$H$35:$H$58</c:f>
              <c:numCache>
                <c:formatCode>General</c:formatCode>
                <c:ptCount val="24"/>
              </c:numCache>
            </c:numRef>
          </c:yVal>
          <c:smooth val="1"/>
        </c:ser>
        <c:axId val="52518536"/>
        <c:axId val="74100267"/>
      </c:scatterChart>
      <c:valAx>
        <c:axId val="525185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8708004102"/>
              <c:y val="0.15669676448457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00267"/>
        <c:crosses val="autoZero"/>
        <c:crossBetween val="midCat"/>
      </c:valAx>
      <c:valAx>
        <c:axId val="74100267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9260510284"/>
              <c:y val="0.7892212189616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1853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29640646354"/>
          <c:y val="0.074398043641836"/>
          <c:w val="0.774740734785754"/>
          <c:h val="0.89475169300225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'[2]Station 002'!$S$35:$S$45</c:f>
              <c:numCache>
                <c:formatCode>General</c:formatCode>
                <c:ptCount val="11"/>
              </c:numCache>
            </c:numRef>
          </c:xVal>
          <c:yVal>
            <c:numRef>
              <c:f>'[2]Station 002'!$H$35:$H$45</c:f>
              <c:numCache>
                <c:formatCode>General</c:formatCode>
                <c:ptCount val="11"/>
              </c:numCache>
            </c:numRef>
          </c:yVal>
          <c:smooth val="1"/>
        </c:ser>
        <c:axId val="84043387"/>
        <c:axId val="58216306"/>
      </c:scatterChart>
      <c:valAx>
        <c:axId val="840433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610660020902"/>
              <c:y val="0.14700902934537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16306"/>
        <c:crosses val="autoZero"/>
        <c:crossBetween val="midCat"/>
      </c:valAx>
      <c:valAx>
        <c:axId val="58216306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23780046628"/>
              <c:y val="0.7892212189616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04338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7674166114"/>
          <c:y val="0.0776899924755455"/>
          <c:w val="0.780143555099825"/>
          <c:h val="0.891365688487585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'[2]Station 002'!$G$35:$G$58</c:f>
              <c:numCache>
                <c:formatCode>General</c:formatCode>
                <c:ptCount val="24"/>
              </c:numCache>
            </c:numRef>
          </c:xVal>
          <c:yVal>
            <c:numRef>
              <c:f>'[2]Station 002'!$H$35:$H$58</c:f>
              <c:numCache>
                <c:formatCode>General</c:formatCode>
                <c:ptCount val="24"/>
              </c:numCache>
            </c:numRef>
          </c:yVal>
          <c:smooth val="1"/>
        </c:ser>
        <c:axId val="35396439"/>
        <c:axId val="61948783"/>
      </c:scatterChart>
      <c:valAx>
        <c:axId val="353964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8708004102"/>
              <c:y val="0.15669676448457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948783"/>
        <c:crosses val="autoZero"/>
        <c:crossBetween val="midCat"/>
      </c:valAx>
      <c:valAx>
        <c:axId val="61948783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9260510284"/>
              <c:y val="0.7892212189616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9643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16729640646354"/>
          <c:y val="0.074398043641836"/>
          <c:w val="0.774740734785754"/>
          <c:h val="0.894751693002257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'[2]Station 002'!$S$35:$S$45</c:f>
              <c:numCache>
                <c:formatCode>General</c:formatCode>
                <c:ptCount val="11"/>
              </c:numCache>
            </c:numRef>
          </c:xVal>
          <c:yVal>
            <c:numRef>
              <c:f>'[2]Station 002'!$H$35:$H$45</c:f>
              <c:numCache>
                <c:formatCode>General</c:formatCode>
                <c:ptCount val="11"/>
              </c:numCache>
            </c:numRef>
          </c:yVal>
          <c:smooth val="1"/>
        </c:ser>
        <c:axId val="8314504"/>
        <c:axId val="60247535"/>
      </c:scatterChart>
      <c:valAx>
        <c:axId val="83145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Oxygène dissous (µmol/kg)</a:t>
                </a:r>
              </a:p>
            </c:rich>
          </c:tx>
          <c:layout>
            <c:manualLayout>
              <c:xMode val="edge"/>
              <c:yMode val="edge"/>
              <c:x val="0.436610660020902"/>
              <c:y val="0.14700902934537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47535"/>
        <c:crosses val="autoZero"/>
        <c:crossBetween val="midCat"/>
      </c:valAx>
      <c:valAx>
        <c:axId val="60247535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27823780046628"/>
              <c:y val="0.7892212189616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450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2637674166114"/>
          <c:y val="0.0776899924755455"/>
          <c:w val="0.780143555099825"/>
          <c:h val="0.891365688487585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'[2]Station 002'!$G$35:$G$58</c:f>
              <c:numCache>
                <c:formatCode>General</c:formatCode>
                <c:ptCount val="24"/>
              </c:numCache>
            </c:numRef>
          </c:xVal>
          <c:yVal>
            <c:numRef>
              <c:f>'[2]Station 002'!$H$35:$H$58</c:f>
              <c:numCache>
                <c:formatCode>General</c:formatCode>
                <c:ptCount val="24"/>
              </c:numCache>
            </c:numRef>
          </c:yVal>
          <c:smooth val="1"/>
        </c:ser>
        <c:axId val="39123043"/>
        <c:axId val="30263821"/>
      </c:scatterChart>
      <c:valAx>
        <c:axId val="391230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Salinité</a:t>
                </a:r>
              </a:p>
            </c:rich>
          </c:tx>
          <c:layout>
            <c:manualLayout>
              <c:xMode val="edge"/>
              <c:yMode val="edge"/>
              <c:x val="0.706978708004102"/>
              <c:y val="0.156696764484575"/>
            </c:manualLayout>
          </c:layout>
          <c:overlay val="0"/>
          <c:spPr>
            <a:noFill/>
            <a:ln w="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63821"/>
        <c:crosses val="autoZero"/>
        <c:crossBetween val="midCat"/>
      </c:valAx>
      <c:valAx>
        <c:axId val="30263821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fr-FR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fr-FR" sz="1000" spc="-1" strike="noStrike">
                    <a:solidFill>
                      <a:srgbClr val="000000"/>
                    </a:solidFill>
                    <a:latin typeface="Calibri"/>
                  </a:rPr>
                  <a:t>Profondeur</a:t>
                </a:r>
              </a:p>
            </c:rich>
          </c:tx>
          <c:layout>
            <c:manualLayout>
              <c:xMode val="edge"/>
              <c:yMode val="edge"/>
              <c:x val="0.132939260510284"/>
              <c:y val="0.78922121896162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2304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38160</xdr:colOff>
      <xdr:row>62</xdr:row>
      <xdr:rowOff>28440</xdr:rowOff>
    </xdr:from>
    <xdr:to>
      <xdr:col>15</xdr:col>
      <xdr:colOff>531720</xdr:colOff>
      <xdr:row>83</xdr:row>
      <xdr:rowOff>150480</xdr:rowOff>
    </xdr:to>
    <xdr:graphicFrame>
      <xdr:nvGraphicFramePr>
        <xdr:cNvPr id="0" name="Graphique 1"/>
        <xdr:cNvGraphicFramePr/>
      </xdr:nvGraphicFramePr>
      <xdr:xfrm>
        <a:off x="190440" y="10458360"/>
        <a:ext cx="13316760" cy="4122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257040</xdr:colOff>
      <xdr:row>76</xdr:row>
      <xdr:rowOff>0</xdr:rowOff>
    </xdr:from>
    <xdr:to>
      <xdr:col>23</xdr:col>
      <xdr:colOff>506880</xdr:colOff>
      <xdr:row>96</xdr:row>
      <xdr:rowOff>17280</xdr:rowOff>
    </xdr:to>
    <xdr:graphicFrame>
      <xdr:nvGraphicFramePr>
        <xdr:cNvPr id="5" name="Graphique 4"/>
        <xdr:cNvGraphicFramePr/>
      </xdr:nvGraphicFramePr>
      <xdr:xfrm>
        <a:off x="14185080" y="13096800"/>
        <a:ext cx="6646320" cy="382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23040</xdr:colOff>
      <xdr:row>72</xdr:row>
      <xdr:rowOff>178920</xdr:rowOff>
    </xdr:from>
    <xdr:to>
      <xdr:col>2</xdr:col>
      <xdr:colOff>302040</xdr:colOff>
      <xdr:row>81</xdr:row>
      <xdr:rowOff>122400</xdr:rowOff>
    </xdr:to>
    <xdr:sp>
      <xdr:nvSpPr>
        <xdr:cNvPr id="11" name="ZoneTexte 3"/>
        <xdr:cNvSpPr/>
      </xdr:nvSpPr>
      <xdr:spPr>
        <a:xfrm>
          <a:off x="99360" y="12513960"/>
          <a:ext cx="354960" cy="165780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 vert="vert270" rot="16200000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oxygène dissout (µmol/kg)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324000</xdr:colOff>
      <xdr:row>80</xdr:row>
      <xdr:rowOff>142920</xdr:rowOff>
    </xdr:from>
    <xdr:to>
      <xdr:col>15</xdr:col>
      <xdr:colOff>341280</xdr:colOff>
      <xdr:row>82</xdr:row>
      <xdr:rowOff>93600</xdr:rowOff>
    </xdr:to>
    <xdr:sp>
      <xdr:nvSpPr>
        <xdr:cNvPr id="12" name="ZoneTexte 5"/>
        <xdr:cNvSpPr/>
      </xdr:nvSpPr>
      <xdr:spPr>
        <a:xfrm>
          <a:off x="5374080" y="14001840"/>
          <a:ext cx="7942680" cy="33156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N° Bouteille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twoCell">
    <xdr:from>
      <xdr:col>21</xdr:col>
      <xdr:colOff>514440</xdr:colOff>
      <xdr:row>93</xdr:row>
      <xdr:rowOff>104760</xdr:rowOff>
    </xdr:from>
    <xdr:to>
      <xdr:col>23</xdr:col>
      <xdr:colOff>331560</xdr:colOff>
      <xdr:row>94</xdr:row>
      <xdr:rowOff>102960</xdr:rowOff>
    </xdr:to>
    <xdr:sp>
      <xdr:nvSpPr>
        <xdr:cNvPr id="13" name="ZoneTexte 6"/>
        <xdr:cNvSpPr/>
      </xdr:nvSpPr>
      <xdr:spPr>
        <a:xfrm>
          <a:off x="19011240" y="16440120"/>
          <a:ext cx="1644840" cy="1886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solidFill>
                <a:srgbClr val="000000"/>
              </a:solidFill>
              <a:latin typeface="Calibri"/>
            </a:rPr>
            <a:t>N° Bouteille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0.317906574394464</cdr:x>
      <cdr:y>0.0415647921760391</cdr:y>
    </cdr:from>
    <cdr:to>
      <cdr:x>0.75700151384083</cdr:x>
      <cdr:y>0.103475375480265</cdr:y>
    </cdr:to>
    <cdr:sp>
      <cdr:nvSpPr>
        <cdr:cNvPr id="1" name="ZoneTexte 1"/>
        <cdr:cNvSpPr/>
      </cdr:nvSpPr>
      <cdr:spPr>
        <a:xfrm>
          <a:off x="4233600" y="171360"/>
          <a:ext cx="5847480" cy="255240"/>
        </a:xfrm>
        <a:prstGeom prst="rect">
          <a:avLst/>
        </a:prstGeom>
        <a:solidFill>
          <a:srgbClr val="ffffff"/>
        </a:solidFill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latin typeface="Calibri"/>
            </a:rPr>
            <a:t>PIRATA Fr29 Station 001</a:t>
          </a:r>
          <a:endParaRPr b="0" sz="1400" spc="-1" strike="noStrike">
            <a:latin typeface="Times New Roman"/>
          </a:endParaRPr>
        </a:p>
        <a:p>
          <a:pPr algn="ctr"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latin typeface="Calibri"/>
            </a:rPr>
            <a:t>OXYGENE</a:t>
          </a:r>
          <a:endParaRPr b="0" sz="1400" spc="-1" strike="noStrike">
            <a:latin typeface="Times New Roman"/>
          </a:endParaRPr>
        </a:p>
        <a:p>
          <a:pPr algn="ctr">
            <a:lnSpc>
              <a:spcPct val="100000"/>
            </a:lnSpc>
            <a:tabLst>
              <a:tab algn="l" pos="0"/>
            </a:tabLst>
          </a:pPr>
          <a:endParaRPr b="0" sz="1400" spc="-1" strike="noStrike">
            <a:latin typeface="Times New Roman"/>
          </a:endParaRPr>
        </a:p>
      </cdr:txBody>
    </cdr:sp>
  </cdr:relSizeAnchor>
  <cdr:relSizeAnchor>
    <cdr:from>
      <cdr:x>0.645220588235294</cdr:x>
      <cdr:y>0.181714984282221</cdr:y>
    </cdr:from>
    <cdr:to>
      <cdr:x>0.929930795847751</cdr:x>
      <cdr:y>0.248340901152637</cdr:y>
    </cdr:to>
    <cdr:sp>
      <cdr:nvSpPr>
        <cdr:cNvPr id="2" name="ZoneTexte 1"/>
        <cdr:cNvSpPr/>
      </cdr:nvSpPr>
      <cdr:spPr>
        <a:xfrm>
          <a:off x="8592480" y="749160"/>
          <a:ext cx="3791520" cy="2746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latin typeface="Calibri"/>
            </a:rPr>
            <a:t> </a:t>
          </a:r>
          <a:r>
            <a:rPr b="1" lang="en-US" sz="1100" spc="-1" strike="noStrike">
              <a:latin typeface="Calibri"/>
            </a:rPr>
            <a:t>moyenne +2 </a:t>
          </a:r>
          <a:r>
            <a:rPr b="1" lang="en-US" sz="1100" spc="-1" strike="noStrike">
              <a:latin typeface="Symbol"/>
            </a:rPr>
            <a:t></a:t>
          </a:r>
          <a:endParaRPr b="0" sz="1100" spc="-1" strike="noStrike">
            <a:latin typeface="Times New Roman"/>
          </a:endParaRPr>
        </a:p>
      </cdr:txBody>
    </cdr:sp>
  </cdr:relSizeAnchor>
  <cdr:relSizeAnchor>
    <cdr:from>
      <cdr:x>0.645220588235294</cdr:x>
      <cdr:y>0.54994760740482</cdr:y>
    </cdr:from>
    <cdr:to>
      <cdr:x>0.93936526816609</cdr:x>
      <cdr:y>0.627314006287111</cdr:y>
    </cdr:to>
    <cdr:sp>
      <cdr:nvSpPr>
        <cdr:cNvPr id="3" name="ZoneTexte 1"/>
        <cdr:cNvSpPr/>
      </cdr:nvSpPr>
      <cdr:spPr>
        <a:xfrm>
          <a:off x="8592480" y="2267280"/>
          <a:ext cx="3917160" cy="3189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latin typeface="Calibri"/>
            </a:rPr>
            <a:t> </a:t>
          </a:r>
          <a:r>
            <a:rPr b="1" lang="en-US" sz="1100" spc="-1" strike="noStrike">
              <a:latin typeface="Calibri"/>
            </a:rPr>
            <a:t>moyenne - 2 </a:t>
          </a:r>
          <a:r>
            <a:rPr b="1" lang="en-US" sz="1100" spc="-1" strike="noStrike">
              <a:latin typeface="Symbol"/>
            </a:rPr>
            <a:t></a:t>
          </a:r>
          <a:endParaRPr b="0" sz="1100" spc="-1" strike="noStrike">
            <a:latin typeface="Times New Roman"/>
          </a:endParaRPr>
        </a:p>
      </cdr:txBody>
    </cdr:sp>
  </cdr:relSizeAnchor>
  <cdr:relSizeAnchor>
    <cdr:from>
      <cdr:x>0.243403979238754</cdr:x>
      <cdr:y>0.402724414949354</cdr:y>
    </cdr:from>
    <cdr:to>
      <cdr:x>0.475318987889273</cdr:x>
      <cdr:y>0.469437652811736</cdr:y>
    </cdr:to>
    <cdr:sp>
      <cdr:nvSpPr>
        <cdr:cNvPr id="4" name="ZoneTexte 1"/>
        <cdr:cNvSpPr/>
      </cdr:nvSpPr>
      <cdr:spPr>
        <a:xfrm>
          <a:off x="3241440" y="1660320"/>
          <a:ext cx="3088440" cy="2750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latin typeface="Calibri"/>
            </a:rPr>
            <a:t> </a:t>
          </a:r>
          <a:r>
            <a:rPr b="1" lang="en-US" sz="1100" spc="-1" strike="noStrike">
              <a:latin typeface="Calibri"/>
            </a:rPr>
            <a:t>moyenne</a:t>
          </a:r>
          <a:endParaRPr b="0" sz="1100" spc="-1" strike="noStrike">
            <a:latin typeface="Times New Roman"/>
          </a:endParaRPr>
        </a:p>
      </cdr:txBody>
    </cdr:sp>
  </cdr:relSizeAnchor>
</c:userShapes>
</file>

<file path=xl/drawings/drawing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0.297947245843037</cdr:x>
      <cdr:y>0.0124141822627669</cdr:y>
    </cdr:from>
    <cdr:to>
      <cdr:x>0.69517413204788</cdr:x>
      <cdr:y>0.158751058026897</cdr:y>
    </cdr:to>
    <cdr:sp>
      <cdr:nvSpPr>
        <cdr:cNvPr id="6" name="ZoneTexte 1"/>
        <cdr:cNvSpPr/>
      </cdr:nvSpPr>
      <cdr:spPr>
        <a:xfrm>
          <a:off x="1980360" y="47520"/>
          <a:ext cx="2640240" cy="560160"/>
        </a:xfrm>
        <a:prstGeom prst="rect">
          <a:avLst/>
        </a:prstGeom>
        <a:solidFill>
          <a:srgbClr val="ffffff"/>
        </a:solidFill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latin typeface="Calibri"/>
            </a:rPr>
            <a:t>PIRATA Fr29 Station 001</a:t>
          </a:r>
          <a:endParaRPr b="0" sz="1400" spc="-1" strike="noStrike">
            <a:latin typeface="Times New Roman"/>
          </a:endParaRPr>
        </a:p>
        <a:p>
          <a:pPr algn="ctr">
            <a:lnSpc>
              <a:spcPct val="100000"/>
            </a:lnSpc>
            <a:tabLst>
              <a:tab algn="l" pos="0"/>
            </a:tabLst>
          </a:pPr>
          <a:r>
            <a:rPr b="1" lang="en-US" sz="1400" spc="-1" strike="noStrike">
              <a:latin typeface="Calibri"/>
            </a:rPr>
            <a:t>SALINITE</a:t>
          </a:r>
          <a:endParaRPr b="0" sz="1400" spc="-1" strike="noStrike">
            <a:latin typeface="Times New Roman"/>
          </a:endParaRPr>
        </a:p>
      </cdr:txBody>
    </cdr:sp>
  </cdr:relSizeAnchor>
  <cdr:relSizeAnchor>
    <cdr:from>
      <cdr:x>0.717001570708985</cdr:x>
      <cdr:y>0.268409668014671</cdr:y>
    </cdr:from>
    <cdr:to>
      <cdr:x>0.948816552022965</cdr:x>
      <cdr:y>0.335088874259381</cdr:y>
    </cdr:to>
    <cdr:sp>
      <cdr:nvSpPr>
        <cdr:cNvPr id="7" name="ZoneTexte 1"/>
        <cdr:cNvSpPr/>
      </cdr:nvSpPr>
      <cdr:spPr>
        <a:xfrm>
          <a:off x="4765680" y="1027440"/>
          <a:ext cx="1540800" cy="255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latin typeface="Calibri"/>
            </a:rPr>
            <a:t> </a:t>
          </a:r>
          <a:r>
            <a:rPr b="1" lang="en-US" sz="1100" spc="-1" strike="noStrike">
              <a:latin typeface="Calibri"/>
            </a:rPr>
            <a:t>moyenne + 2 </a:t>
          </a:r>
          <a:r>
            <a:rPr b="1" lang="en-US" sz="1100" spc="-1" strike="noStrike">
              <a:latin typeface="Symbol"/>
            </a:rPr>
            <a:t></a:t>
          </a:r>
          <a:endParaRPr b="0" sz="1100" spc="-1" strike="noStrike">
            <a:latin typeface="Times New Roman"/>
          </a:endParaRPr>
        </a:p>
      </cdr:txBody>
    </cdr:sp>
  </cdr:relSizeAnchor>
  <cdr:relSizeAnchor>
    <cdr:from>
      <cdr:x>0.716297459784434</cdr:x>
      <cdr:y>0.508511238596821</cdr:y>
    </cdr:from>
    <cdr:to>
      <cdr:x>0.948112441098413</cdr:x>
      <cdr:y>0.575190444841531</cdr:y>
    </cdr:to>
    <cdr:sp>
      <cdr:nvSpPr>
        <cdr:cNvPr id="8" name="ZoneTexte 1"/>
        <cdr:cNvSpPr/>
      </cdr:nvSpPr>
      <cdr:spPr>
        <a:xfrm>
          <a:off x="4761000" y="1946520"/>
          <a:ext cx="1540800" cy="255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latin typeface="Calibri"/>
            </a:rPr>
            <a:t> </a:t>
          </a:r>
          <a:r>
            <a:rPr b="1" lang="en-US" sz="1100" spc="-1" strike="noStrike">
              <a:latin typeface="Calibri"/>
            </a:rPr>
            <a:t>moyenne - 2 </a:t>
          </a:r>
          <a:r>
            <a:rPr b="1" lang="en-US" sz="1100" spc="-1" strike="noStrike">
              <a:latin typeface="Symbol"/>
            </a:rPr>
            <a:t></a:t>
          </a:r>
          <a:endParaRPr b="0" sz="1100" spc="-1" strike="noStrike">
            <a:latin typeface="Times New Roman"/>
          </a:endParaRPr>
        </a:p>
      </cdr:txBody>
    </cdr:sp>
  </cdr:relSizeAnchor>
  <cdr:relSizeAnchor>
    <cdr:from>
      <cdr:x>0.195959486540649</cdr:x>
      <cdr:y>0.355026803348067</cdr:y>
    </cdr:from>
    <cdr:to>
      <cdr:x>0.427774467854628</cdr:x>
      <cdr:y>0.421706009592777</cdr:y>
    </cdr:to>
    <cdr:sp>
      <cdr:nvSpPr>
        <cdr:cNvPr id="9" name="ZoneTexte 1"/>
        <cdr:cNvSpPr/>
      </cdr:nvSpPr>
      <cdr:spPr>
        <a:xfrm>
          <a:off x="1302480" y="1359000"/>
          <a:ext cx="1540800" cy="25524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lIns="90000" rIns="90000" tIns="45000" bIns="45000" anchor="t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100" spc="-1" strike="noStrike">
              <a:latin typeface="Calibri"/>
            </a:rPr>
            <a:t> </a:t>
          </a:r>
          <a:r>
            <a:rPr b="1" lang="en-US" sz="1100" spc="-1" strike="noStrike">
              <a:latin typeface="Calibri"/>
            </a:rPr>
            <a:t>moyenne</a:t>
          </a:r>
          <a:endParaRPr b="0" sz="1100" spc="-1" strike="noStrike">
            <a:latin typeface="Times New Roman"/>
          </a:endParaRPr>
        </a:p>
      </cdr:txBody>
    </cdr:sp>
  </cdr:relSizeAnchor>
  <cdr:relSizeAnchor>
    <cdr:from>
      <cdr:x>0.107458159562368</cdr:x>
      <cdr:y>0.626634063763754</cdr:y>
    </cdr:from>
    <cdr:to>
      <cdr:x>0.182581378974165</cdr:x>
      <cdr:y>0.870027273582244</cdr:y>
    </cdr:to>
    <cdr:sp>
      <cdr:nvSpPr>
        <cdr:cNvPr id="10" name="ZoneTexte 6"/>
        <cdr:cNvSpPr/>
      </cdr:nvSpPr>
      <cdr:spPr>
        <a:xfrm>
          <a:off x="714240" y="2398680"/>
          <a:ext cx="499320" cy="9316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vertOverflow="clip" lIns="90000" rIns="90000" tIns="45000" bIns="45000" anchor="t" vert="vert270" rot="16200000">
          <a:noAutofit/>
        </a:bodyPr>
        <a:p>
          <a:pPr>
            <a:lnSpc>
              <a:spcPct val="100000"/>
            </a:lnSpc>
          </a:pPr>
          <a:r>
            <a:rPr b="1" lang="fr-FR" sz="1100" spc="-1" strike="noStrike">
              <a:latin typeface="Times New Roman"/>
            </a:rPr>
            <a:t>salinité (psu)</a:t>
          </a:r>
          <a:endParaRPr b="0" sz="1100" spc="-1" strike="noStrike">
            <a:latin typeface="Times New Roman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493560</xdr:colOff>
      <xdr:row>83</xdr:row>
      <xdr:rowOff>17280</xdr:rowOff>
    </xdr:to>
    <xdr:graphicFrame>
      <xdr:nvGraphicFramePr>
        <xdr:cNvPr id="14" name="Graphique 1"/>
        <xdr:cNvGraphicFramePr/>
      </xdr:nvGraphicFramePr>
      <xdr:xfrm>
        <a:off x="152280" y="10887120"/>
        <a:ext cx="4477680" cy="382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912600</xdr:colOff>
      <xdr:row>83</xdr:row>
      <xdr:rowOff>17280</xdr:rowOff>
    </xdr:to>
    <xdr:graphicFrame>
      <xdr:nvGraphicFramePr>
        <xdr:cNvPr id="15" name="Graphique 2"/>
        <xdr:cNvGraphicFramePr/>
      </xdr:nvGraphicFramePr>
      <xdr:xfrm>
        <a:off x="4641120" y="10887120"/>
        <a:ext cx="5968080" cy="382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493560</xdr:colOff>
      <xdr:row>83</xdr:row>
      <xdr:rowOff>17280</xdr:rowOff>
    </xdr:to>
    <xdr:graphicFrame>
      <xdr:nvGraphicFramePr>
        <xdr:cNvPr id="16" name="Graphique 1"/>
        <xdr:cNvGraphicFramePr/>
      </xdr:nvGraphicFramePr>
      <xdr:xfrm>
        <a:off x="152280" y="10887120"/>
        <a:ext cx="4477680" cy="382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912600</xdr:colOff>
      <xdr:row>83</xdr:row>
      <xdr:rowOff>17280</xdr:rowOff>
    </xdr:to>
    <xdr:graphicFrame>
      <xdr:nvGraphicFramePr>
        <xdr:cNvPr id="17" name="Graphique 2"/>
        <xdr:cNvGraphicFramePr/>
      </xdr:nvGraphicFramePr>
      <xdr:xfrm>
        <a:off x="4641120" y="10887120"/>
        <a:ext cx="5968080" cy="382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493560</xdr:colOff>
      <xdr:row>83</xdr:row>
      <xdr:rowOff>17280</xdr:rowOff>
    </xdr:to>
    <xdr:graphicFrame>
      <xdr:nvGraphicFramePr>
        <xdr:cNvPr id="18" name="Graphique 1"/>
        <xdr:cNvGraphicFramePr/>
      </xdr:nvGraphicFramePr>
      <xdr:xfrm>
        <a:off x="152280" y="10887120"/>
        <a:ext cx="4477680" cy="382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912600</xdr:colOff>
      <xdr:row>83</xdr:row>
      <xdr:rowOff>17280</xdr:rowOff>
    </xdr:to>
    <xdr:graphicFrame>
      <xdr:nvGraphicFramePr>
        <xdr:cNvPr id="19" name="Graphique 2"/>
        <xdr:cNvGraphicFramePr/>
      </xdr:nvGraphicFramePr>
      <xdr:xfrm>
        <a:off x="4641120" y="10887120"/>
        <a:ext cx="5968080" cy="382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493560</xdr:colOff>
      <xdr:row>83</xdr:row>
      <xdr:rowOff>17280</xdr:rowOff>
    </xdr:to>
    <xdr:graphicFrame>
      <xdr:nvGraphicFramePr>
        <xdr:cNvPr id="20" name="Graphique 1"/>
        <xdr:cNvGraphicFramePr/>
      </xdr:nvGraphicFramePr>
      <xdr:xfrm>
        <a:off x="152280" y="10887120"/>
        <a:ext cx="4477680" cy="382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912600</xdr:colOff>
      <xdr:row>83</xdr:row>
      <xdr:rowOff>17280</xdr:rowOff>
    </xdr:to>
    <xdr:graphicFrame>
      <xdr:nvGraphicFramePr>
        <xdr:cNvPr id="21" name="Graphique 2"/>
        <xdr:cNvGraphicFramePr/>
      </xdr:nvGraphicFramePr>
      <xdr:xfrm>
        <a:off x="4641120" y="10887120"/>
        <a:ext cx="5968080" cy="382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63</xdr:row>
      <xdr:rowOff>0</xdr:rowOff>
    </xdr:from>
    <xdr:to>
      <xdr:col>7</xdr:col>
      <xdr:colOff>493560</xdr:colOff>
      <xdr:row>83</xdr:row>
      <xdr:rowOff>17280</xdr:rowOff>
    </xdr:to>
    <xdr:graphicFrame>
      <xdr:nvGraphicFramePr>
        <xdr:cNvPr id="22" name="Graphique 1"/>
        <xdr:cNvGraphicFramePr/>
      </xdr:nvGraphicFramePr>
      <xdr:xfrm>
        <a:off x="152280" y="10887120"/>
        <a:ext cx="4477680" cy="382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504720</xdr:colOff>
      <xdr:row>63</xdr:row>
      <xdr:rowOff>0</xdr:rowOff>
    </xdr:from>
    <xdr:to>
      <xdr:col>18</xdr:col>
      <xdr:colOff>912600</xdr:colOff>
      <xdr:row>83</xdr:row>
      <xdr:rowOff>17280</xdr:rowOff>
    </xdr:to>
    <xdr:graphicFrame>
      <xdr:nvGraphicFramePr>
        <xdr:cNvPr id="23" name="Graphique 2"/>
        <xdr:cNvGraphicFramePr/>
      </xdr:nvGraphicFramePr>
      <xdr:xfrm>
        <a:off x="4641120" y="10887120"/>
        <a:ext cx="5968080" cy="3827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9</xdr:col>
      <xdr:colOff>756000</xdr:colOff>
      <xdr:row>56</xdr:row>
      <xdr:rowOff>130320</xdr:rowOff>
    </xdr:to>
    <xdr:pic>
      <xdr:nvPicPr>
        <xdr:cNvPr id="24" name="Image 1" descr="LISEZ_MOI_01.jpg"/>
        <xdr:cNvPicPr/>
      </xdr:nvPicPr>
      <xdr:blipFill>
        <a:blip r:embed="rId1"/>
        <a:stretch/>
      </xdr:blipFill>
      <xdr:spPr>
        <a:xfrm>
          <a:off x="360" y="0"/>
          <a:ext cx="9191160" cy="10798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417240</xdr:colOff>
      <xdr:row>114</xdr:row>
      <xdr:rowOff>131400</xdr:rowOff>
    </xdr:to>
    <xdr:pic>
      <xdr:nvPicPr>
        <xdr:cNvPr id="25" name="Image 3" descr="LISEZ_MOI_02.jpg"/>
        <xdr:cNvPicPr/>
      </xdr:nvPicPr>
      <xdr:blipFill>
        <a:blip r:embed="rId2"/>
        <a:stretch/>
      </xdr:blipFill>
      <xdr:spPr>
        <a:xfrm>
          <a:off x="0" y="10858680"/>
          <a:ext cx="8852760" cy="1098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9</xdr:col>
      <xdr:colOff>455400</xdr:colOff>
      <xdr:row>157</xdr:row>
      <xdr:rowOff>150480</xdr:rowOff>
    </xdr:to>
    <xdr:pic>
      <xdr:nvPicPr>
        <xdr:cNvPr id="26" name="Image 4" descr="LISEZ_MOI_03.jpg"/>
        <xdr:cNvPicPr/>
      </xdr:nvPicPr>
      <xdr:blipFill>
        <a:blip r:embed="rId3"/>
        <a:stretch/>
      </xdr:blipFill>
      <xdr:spPr>
        <a:xfrm>
          <a:off x="0" y="21907440"/>
          <a:ext cx="8890920" cy="815148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X:/chimie_wk/Nos_documents_Labo_chimie/INTERCALIBRATIONS/Intercalibration_OXYGENE/intercalibration_OXYGENE_2018/pirata27/PIRATAFR27_CHIMIE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X:/PIRATA/PIRATA-FR27/data-processing/CHIMIE/PIRATAFR27_CHIMIE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1_01"/>
      <sheetName val="002_01"/>
      <sheetName val="003_01"/>
      <sheetName val="004_01"/>
      <sheetName val="005_01"/>
      <sheetName val="006_01"/>
      <sheetName val="007_01"/>
      <sheetName val="008_01"/>
      <sheetName val="009_01"/>
      <sheetName val="010_01"/>
      <sheetName val="011_01"/>
      <sheetName val="012_01"/>
      <sheetName val="013_01"/>
      <sheetName val="014_01"/>
      <sheetName val="015_01"/>
      <sheetName val="016_01"/>
      <sheetName val="017_01"/>
      <sheetName val="018_01"/>
      <sheetName val="019_01"/>
      <sheetName val="020_01"/>
      <sheetName val="021_01"/>
      <sheetName val="022_01"/>
      <sheetName val="023_01"/>
      <sheetName val="024_01"/>
      <sheetName val="025_01"/>
      <sheetName val="026_01"/>
      <sheetName val="027_01"/>
      <sheetName val="028_01"/>
      <sheetName val="029_01"/>
      <sheetName val="030_01"/>
      <sheetName val="031_01"/>
      <sheetName val="032_01"/>
      <sheetName val="033_01"/>
      <sheetName val="034_01"/>
      <sheetName val="035_01"/>
      <sheetName val="036_01"/>
      <sheetName val="037_01"/>
      <sheetName val="038_01"/>
      <sheetName val="039_01"/>
      <sheetName val="040_01"/>
      <sheetName val="041_01"/>
      <sheetName val="042_01"/>
      <sheetName val="043_01"/>
      <sheetName val="044_01"/>
      <sheetName val="045_01"/>
      <sheetName val="046_01"/>
      <sheetName val="047_01"/>
      <sheetName val="048_01"/>
      <sheetName val="049_01"/>
      <sheetName val="050_01"/>
      <sheetName val="Volumes flacons"/>
      <sheetName val="Titre d'iodate"/>
      <sheetName val="Correction de volume"/>
      <sheetName val="LISEZ_M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ation 001"/>
      <sheetName val="Station 002"/>
      <sheetName val="Station 003"/>
      <sheetName val="Station 004"/>
      <sheetName val="Station 005"/>
      <sheetName val="Station 006"/>
      <sheetName val="Station 007"/>
      <sheetName val="Station 008"/>
      <sheetName val="Station 009"/>
      <sheetName val="Station 010"/>
      <sheetName val="Station 011"/>
      <sheetName val="Station 012"/>
      <sheetName val="Station 013"/>
      <sheetName val="Station 014"/>
      <sheetName val="Station 015"/>
      <sheetName val="Station 016"/>
      <sheetName val="Station 017"/>
      <sheetName val="Station 018"/>
      <sheetName val="Station 019"/>
      <sheetName val="Station 020"/>
      <sheetName val="Station 021"/>
      <sheetName val="Station 022"/>
      <sheetName val="Station 023"/>
      <sheetName val="Station 024"/>
      <sheetName val="Station 025"/>
      <sheetName val="Station 026"/>
      <sheetName val="Station 027"/>
      <sheetName val="Station 028"/>
      <sheetName val="Station 029"/>
      <sheetName val="Station 030"/>
      <sheetName val="Station 031"/>
      <sheetName val="Station 032"/>
      <sheetName val="Station 033"/>
      <sheetName val="Station 034"/>
      <sheetName val="Station 035"/>
      <sheetName val="Station 036"/>
      <sheetName val="Station 037"/>
      <sheetName val="Station 038"/>
      <sheetName val="Station 039"/>
      <sheetName val="Station 040"/>
      <sheetName val="Station 041"/>
      <sheetName val="Station 042"/>
      <sheetName val="Station 043"/>
      <sheetName val="Station 044"/>
      <sheetName val="Station 045"/>
      <sheetName val="Station 046"/>
      <sheetName val="Station 047"/>
      <sheetName val="Station 048"/>
      <sheetName val="Volumes flacons"/>
      <sheetName val="Titre d'iodate"/>
      <sheetName val="Correction de volume"/>
      <sheetName val="LISEZ_MOI"/>
      <sheetName val="001_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>
        <row r="5">
          <cell r="A5">
            <v>2</v>
          </cell>
          <cell r="B5">
            <v>1</v>
          </cell>
          <cell r="C5">
            <v>129.44</v>
          </cell>
        </row>
        <row r="6">
          <cell r="A6">
            <v>3</v>
          </cell>
          <cell r="B6">
            <v>1</v>
          </cell>
          <cell r="C6">
            <v>130.72</v>
          </cell>
        </row>
        <row r="7">
          <cell r="A7">
            <v>4</v>
          </cell>
          <cell r="B7">
            <v>1</v>
          </cell>
        </row>
        <row r="8">
          <cell r="A8">
            <v>5</v>
          </cell>
          <cell r="B8">
            <v>1</v>
          </cell>
        </row>
        <row r="9">
          <cell r="A9">
            <v>6</v>
          </cell>
          <cell r="B9">
            <v>1</v>
          </cell>
          <cell r="C9">
            <v>119.74</v>
          </cell>
        </row>
        <row r="10">
          <cell r="A10">
            <v>7</v>
          </cell>
          <cell r="B10">
            <v>1</v>
          </cell>
        </row>
        <row r="11">
          <cell r="A11">
            <v>8</v>
          </cell>
          <cell r="B11">
            <v>1</v>
          </cell>
        </row>
        <row r="12">
          <cell r="A12">
            <v>9</v>
          </cell>
          <cell r="B12">
            <v>1</v>
          </cell>
          <cell r="C12">
            <v>120.63</v>
          </cell>
        </row>
        <row r="13">
          <cell r="A13">
            <v>10</v>
          </cell>
          <cell r="B13">
            <v>1</v>
          </cell>
          <cell r="C13">
            <v>132.86</v>
          </cell>
        </row>
        <row r="14">
          <cell r="A14">
            <v>11</v>
          </cell>
          <cell r="B14">
            <v>1</v>
          </cell>
        </row>
        <row r="15">
          <cell r="A15">
            <v>12</v>
          </cell>
          <cell r="B15">
            <v>1</v>
          </cell>
          <cell r="C15">
            <v>128.27</v>
          </cell>
        </row>
        <row r="16">
          <cell r="A16">
            <v>13</v>
          </cell>
          <cell r="B16">
            <v>1</v>
          </cell>
        </row>
        <row r="17">
          <cell r="A17">
            <v>14</v>
          </cell>
          <cell r="B17">
            <v>1</v>
          </cell>
        </row>
        <row r="18">
          <cell r="A18">
            <v>15</v>
          </cell>
          <cell r="B18">
            <v>1</v>
          </cell>
        </row>
        <row r="19">
          <cell r="A19">
            <v>16</v>
          </cell>
          <cell r="B19">
            <v>1</v>
          </cell>
          <cell r="C19">
            <v>134.27</v>
          </cell>
        </row>
        <row r="20">
          <cell r="A20">
            <v>17</v>
          </cell>
          <cell r="B20">
            <v>1</v>
          </cell>
          <cell r="C20">
            <v>121.31</v>
          </cell>
        </row>
        <row r="21">
          <cell r="A21">
            <v>18</v>
          </cell>
          <cell r="B21">
            <v>1</v>
          </cell>
        </row>
        <row r="22">
          <cell r="A22">
            <v>19</v>
          </cell>
          <cell r="B22">
            <v>1</v>
          </cell>
          <cell r="C22">
            <v>131.48</v>
          </cell>
        </row>
        <row r="23">
          <cell r="A23">
            <v>20</v>
          </cell>
          <cell r="B23">
            <v>1</v>
          </cell>
        </row>
        <row r="24">
          <cell r="A24">
            <v>21</v>
          </cell>
          <cell r="B24">
            <v>1</v>
          </cell>
          <cell r="C24">
            <v>125.96</v>
          </cell>
        </row>
        <row r="25">
          <cell r="A25">
            <v>22</v>
          </cell>
          <cell r="B25">
            <v>1</v>
          </cell>
        </row>
        <row r="26">
          <cell r="A26">
            <v>23</v>
          </cell>
          <cell r="B26">
            <v>1</v>
          </cell>
        </row>
        <row r="27">
          <cell r="A27">
            <v>24</v>
          </cell>
          <cell r="B27">
            <v>1</v>
          </cell>
          <cell r="C27">
            <v>134.69</v>
          </cell>
        </row>
        <row r="28">
          <cell r="A28">
            <v>25</v>
          </cell>
          <cell r="B28">
            <v>1</v>
          </cell>
          <cell r="C28">
            <v>123.66</v>
          </cell>
        </row>
        <row r="29">
          <cell r="A29">
            <v>26</v>
          </cell>
          <cell r="B29">
            <v>1</v>
          </cell>
          <cell r="C29">
            <v>130.224</v>
          </cell>
        </row>
        <row r="30">
          <cell r="A30">
            <v>27</v>
          </cell>
          <cell r="B30">
            <v>1</v>
          </cell>
          <cell r="C30">
            <v>119.41</v>
          </cell>
        </row>
        <row r="31">
          <cell r="A31">
            <v>28</v>
          </cell>
          <cell r="B31">
            <v>1</v>
          </cell>
        </row>
        <row r="32">
          <cell r="A32">
            <v>29</v>
          </cell>
          <cell r="B32">
            <v>1</v>
          </cell>
        </row>
        <row r="33">
          <cell r="A33">
            <v>30</v>
          </cell>
          <cell r="B33">
            <v>1</v>
          </cell>
        </row>
        <row r="34">
          <cell r="A34">
            <v>31</v>
          </cell>
          <cell r="B34">
            <v>1</v>
          </cell>
          <cell r="C34">
            <v>126.88</v>
          </cell>
        </row>
        <row r="35">
          <cell r="A35">
            <v>32</v>
          </cell>
          <cell r="B35">
            <v>1</v>
          </cell>
          <cell r="C35">
            <v>127.283</v>
          </cell>
        </row>
        <row r="36">
          <cell r="A36">
            <v>33</v>
          </cell>
          <cell r="B36">
            <v>1</v>
          </cell>
          <cell r="C36">
            <v>135.17</v>
          </cell>
        </row>
        <row r="37">
          <cell r="A37">
            <v>34</v>
          </cell>
          <cell r="B37">
            <v>1</v>
          </cell>
          <cell r="C37">
            <v>125.96</v>
          </cell>
        </row>
        <row r="38">
          <cell r="A38">
            <v>35</v>
          </cell>
          <cell r="B38">
            <v>1</v>
          </cell>
          <cell r="C38">
            <v>125.01</v>
          </cell>
        </row>
        <row r="39">
          <cell r="A39">
            <v>36</v>
          </cell>
          <cell r="B39">
            <v>1</v>
          </cell>
        </row>
        <row r="40">
          <cell r="A40">
            <v>37</v>
          </cell>
          <cell r="B40">
            <v>1</v>
          </cell>
          <cell r="C40">
            <v>128.27</v>
          </cell>
        </row>
        <row r="41">
          <cell r="A41">
            <v>38</v>
          </cell>
          <cell r="B41">
            <v>1</v>
          </cell>
          <cell r="C41">
            <v>129.8</v>
          </cell>
        </row>
        <row r="42">
          <cell r="A42">
            <v>39</v>
          </cell>
          <cell r="B42">
            <v>1</v>
          </cell>
        </row>
        <row r="43">
          <cell r="A43">
            <v>40</v>
          </cell>
          <cell r="B43">
            <v>1</v>
          </cell>
          <cell r="C43">
            <v>124.335</v>
          </cell>
        </row>
        <row r="44">
          <cell r="A44">
            <v>41</v>
          </cell>
          <cell r="B44">
            <v>1</v>
          </cell>
        </row>
        <row r="45">
          <cell r="A45">
            <v>42</v>
          </cell>
          <cell r="B45">
            <v>1</v>
          </cell>
        </row>
        <row r="46">
          <cell r="A46">
            <v>43</v>
          </cell>
          <cell r="B46">
            <v>1</v>
          </cell>
        </row>
        <row r="47">
          <cell r="A47">
            <v>44</v>
          </cell>
          <cell r="B47">
            <v>1</v>
          </cell>
          <cell r="C47">
            <v>131.671</v>
          </cell>
        </row>
        <row r="48">
          <cell r="A48">
            <v>45</v>
          </cell>
          <cell r="B48">
            <v>1</v>
          </cell>
        </row>
        <row r="49">
          <cell r="A49">
            <v>46</v>
          </cell>
          <cell r="B49">
            <v>1</v>
          </cell>
          <cell r="C49">
            <v>126.15</v>
          </cell>
        </row>
        <row r="50">
          <cell r="A50">
            <v>47</v>
          </cell>
          <cell r="B50">
            <v>1</v>
          </cell>
          <cell r="C50">
            <v>128.5</v>
          </cell>
        </row>
        <row r="51">
          <cell r="A51">
            <v>48</v>
          </cell>
          <cell r="B51">
            <v>1</v>
          </cell>
          <cell r="C51">
            <v>127.18</v>
          </cell>
        </row>
        <row r="52">
          <cell r="A52">
            <v>49</v>
          </cell>
          <cell r="B52">
            <v>1</v>
          </cell>
          <cell r="C52">
            <v>125.96</v>
          </cell>
        </row>
        <row r="53">
          <cell r="A53">
            <v>50</v>
          </cell>
          <cell r="B53">
            <v>1</v>
          </cell>
          <cell r="C53">
            <v>123.28</v>
          </cell>
        </row>
        <row r="54">
          <cell r="A54">
            <v>51</v>
          </cell>
          <cell r="B54">
            <v>1</v>
          </cell>
          <cell r="C54">
            <v>118.45</v>
          </cell>
        </row>
        <row r="55">
          <cell r="A55">
            <v>52</v>
          </cell>
          <cell r="B55">
            <v>1</v>
          </cell>
          <cell r="C55">
            <v>134.54</v>
          </cell>
        </row>
        <row r="56">
          <cell r="A56">
            <v>53</v>
          </cell>
          <cell r="B56">
            <v>1</v>
          </cell>
          <cell r="C56">
            <v>125.37</v>
          </cell>
        </row>
        <row r="57">
          <cell r="A57">
            <v>54</v>
          </cell>
          <cell r="B57">
            <v>1</v>
          </cell>
          <cell r="C57">
            <v>124.87</v>
          </cell>
        </row>
        <row r="58">
          <cell r="A58">
            <v>55</v>
          </cell>
          <cell r="B58">
            <v>1</v>
          </cell>
          <cell r="C58">
            <v>128.672</v>
          </cell>
        </row>
        <row r="59">
          <cell r="A59">
            <v>56</v>
          </cell>
          <cell r="B59">
            <v>1</v>
          </cell>
          <cell r="C59">
            <v>124.01</v>
          </cell>
        </row>
        <row r="60">
          <cell r="A60">
            <v>57</v>
          </cell>
          <cell r="B60">
            <v>1</v>
          </cell>
        </row>
        <row r="61">
          <cell r="A61">
            <v>58</v>
          </cell>
          <cell r="B61">
            <v>1</v>
          </cell>
        </row>
        <row r="62">
          <cell r="A62">
            <v>59</v>
          </cell>
          <cell r="B62">
            <v>1</v>
          </cell>
        </row>
        <row r="63">
          <cell r="A63">
            <v>60</v>
          </cell>
          <cell r="B63">
            <v>1</v>
          </cell>
        </row>
        <row r="64">
          <cell r="A64">
            <v>61</v>
          </cell>
          <cell r="B64">
            <v>1</v>
          </cell>
        </row>
        <row r="65">
          <cell r="A65">
            <v>62</v>
          </cell>
          <cell r="B65">
            <v>1</v>
          </cell>
        </row>
        <row r="66">
          <cell r="A66">
            <v>63</v>
          </cell>
          <cell r="B66">
            <v>1</v>
          </cell>
        </row>
        <row r="67">
          <cell r="A67">
            <v>64</v>
          </cell>
          <cell r="B67">
            <v>1</v>
          </cell>
        </row>
        <row r="68">
          <cell r="A68">
            <v>65</v>
          </cell>
          <cell r="B68">
            <v>1</v>
          </cell>
        </row>
        <row r="69">
          <cell r="A69">
            <v>66</v>
          </cell>
          <cell r="B69">
            <v>1</v>
          </cell>
        </row>
        <row r="70">
          <cell r="A70">
            <v>67</v>
          </cell>
          <cell r="B70">
            <v>1</v>
          </cell>
        </row>
        <row r="71">
          <cell r="A71">
            <v>68</v>
          </cell>
          <cell r="B71">
            <v>1</v>
          </cell>
        </row>
        <row r="72">
          <cell r="A72">
            <v>69</v>
          </cell>
          <cell r="B72">
            <v>1</v>
          </cell>
        </row>
        <row r="73">
          <cell r="A73">
            <v>70</v>
          </cell>
          <cell r="B73">
            <v>1</v>
          </cell>
        </row>
        <row r="74">
          <cell r="A74">
            <v>71</v>
          </cell>
          <cell r="B74">
            <v>1</v>
          </cell>
        </row>
        <row r="75">
          <cell r="A75">
            <v>72</v>
          </cell>
          <cell r="B75">
            <v>1</v>
          </cell>
        </row>
        <row r="76">
          <cell r="A76">
            <v>73</v>
          </cell>
          <cell r="B76">
            <v>1</v>
          </cell>
        </row>
        <row r="77">
          <cell r="A77">
            <v>74</v>
          </cell>
          <cell r="B77">
            <v>1</v>
          </cell>
        </row>
        <row r="78">
          <cell r="A78">
            <v>75</v>
          </cell>
          <cell r="B78">
            <v>1</v>
          </cell>
        </row>
        <row r="79">
          <cell r="A79">
            <v>76</v>
          </cell>
          <cell r="B79">
            <v>1</v>
          </cell>
        </row>
        <row r="80">
          <cell r="A80">
            <v>77</v>
          </cell>
          <cell r="B80">
            <v>1</v>
          </cell>
        </row>
        <row r="81">
          <cell r="A81">
            <v>78</v>
          </cell>
          <cell r="B81">
            <v>1</v>
          </cell>
        </row>
        <row r="82">
          <cell r="A82">
            <v>79</v>
          </cell>
          <cell r="B82">
            <v>1</v>
          </cell>
        </row>
        <row r="83">
          <cell r="A83">
            <v>80</v>
          </cell>
          <cell r="B83">
            <v>1</v>
          </cell>
        </row>
        <row r="84">
          <cell r="A84">
            <v>81</v>
          </cell>
          <cell r="B84">
            <v>1</v>
          </cell>
        </row>
        <row r="85">
          <cell r="A85">
            <v>82</v>
          </cell>
          <cell r="B85">
            <v>1</v>
          </cell>
        </row>
        <row r="86">
          <cell r="A86">
            <v>83</v>
          </cell>
          <cell r="B86">
            <v>1</v>
          </cell>
        </row>
        <row r="87">
          <cell r="A87">
            <v>84</v>
          </cell>
          <cell r="B87">
            <v>1</v>
          </cell>
        </row>
        <row r="88">
          <cell r="A88">
            <v>85</v>
          </cell>
          <cell r="B88">
            <v>1</v>
          </cell>
        </row>
        <row r="89">
          <cell r="A89">
            <v>86</v>
          </cell>
          <cell r="B89">
            <v>1</v>
          </cell>
        </row>
        <row r="90">
          <cell r="A90">
            <v>87</v>
          </cell>
          <cell r="B90">
            <v>1</v>
          </cell>
        </row>
        <row r="91">
          <cell r="A91">
            <v>88</v>
          </cell>
          <cell r="B91">
            <v>1</v>
          </cell>
        </row>
        <row r="92">
          <cell r="A92">
            <v>89</v>
          </cell>
          <cell r="B92">
            <v>1</v>
          </cell>
        </row>
        <row r="93">
          <cell r="A93">
            <v>90</v>
          </cell>
          <cell r="B93">
            <v>1</v>
          </cell>
        </row>
        <row r="94">
          <cell r="A94">
            <v>91</v>
          </cell>
          <cell r="B94">
            <v>1</v>
          </cell>
        </row>
        <row r="95">
          <cell r="A95">
            <v>92</v>
          </cell>
          <cell r="B95">
            <v>1</v>
          </cell>
        </row>
        <row r="96">
          <cell r="A96">
            <v>93</v>
          </cell>
          <cell r="B96">
            <v>1</v>
          </cell>
        </row>
        <row r="97">
          <cell r="A97">
            <v>94</v>
          </cell>
          <cell r="B97">
            <v>1</v>
          </cell>
        </row>
        <row r="98">
          <cell r="A98">
            <v>95</v>
          </cell>
          <cell r="B98">
            <v>1</v>
          </cell>
        </row>
        <row r="99">
          <cell r="A99">
            <v>96</v>
          </cell>
          <cell r="B99">
            <v>1</v>
          </cell>
        </row>
        <row r="100">
          <cell r="A100">
            <v>97</v>
          </cell>
          <cell r="B100">
            <v>1</v>
          </cell>
        </row>
        <row r="101">
          <cell r="A101">
            <v>98</v>
          </cell>
          <cell r="B101">
            <v>1</v>
          </cell>
          <cell r="C101">
            <v>128.984</v>
          </cell>
        </row>
        <row r="102">
          <cell r="A102">
            <v>99</v>
          </cell>
          <cell r="B102">
            <v>1</v>
          </cell>
        </row>
        <row r="103">
          <cell r="A103">
            <v>100</v>
          </cell>
          <cell r="B103">
            <v>1</v>
          </cell>
        </row>
        <row r="104">
          <cell r="A104">
            <v>101</v>
          </cell>
          <cell r="B104">
            <v>1</v>
          </cell>
        </row>
        <row r="105">
          <cell r="A105">
            <v>102</v>
          </cell>
          <cell r="B105">
            <v>1</v>
          </cell>
        </row>
        <row r="106">
          <cell r="A106">
            <v>103</v>
          </cell>
          <cell r="B106">
            <v>1</v>
          </cell>
        </row>
        <row r="107">
          <cell r="A107">
            <v>104</v>
          </cell>
          <cell r="B107">
            <v>1</v>
          </cell>
          <cell r="C107">
            <v>129.334</v>
          </cell>
        </row>
        <row r="108">
          <cell r="A108">
            <v>105</v>
          </cell>
          <cell r="B108">
            <v>1</v>
          </cell>
        </row>
        <row r="109">
          <cell r="A109">
            <v>106</v>
          </cell>
          <cell r="B109">
            <v>1</v>
          </cell>
        </row>
        <row r="110">
          <cell r="A110">
            <v>107</v>
          </cell>
          <cell r="B110">
            <v>1</v>
          </cell>
        </row>
        <row r="111">
          <cell r="A111">
            <v>108</v>
          </cell>
          <cell r="B111">
            <v>1</v>
          </cell>
        </row>
        <row r="112">
          <cell r="A112">
            <v>109</v>
          </cell>
          <cell r="B112">
            <v>1</v>
          </cell>
          <cell r="C112">
            <v>127.559</v>
          </cell>
        </row>
        <row r="113">
          <cell r="A113">
            <v>110</v>
          </cell>
          <cell r="B113">
            <v>1</v>
          </cell>
        </row>
        <row r="114">
          <cell r="A114">
            <v>111</v>
          </cell>
          <cell r="B114">
            <v>1</v>
          </cell>
        </row>
        <row r="115">
          <cell r="A115">
            <v>112</v>
          </cell>
          <cell r="B115">
            <v>1</v>
          </cell>
        </row>
        <row r="116">
          <cell r="A116">
            <v>113</v>
          </cell>
          <cell r="B116">
            <v>1</v>
          </cell>
        </row>
        <row r="117">
          <cell r="A117">
            <v>114</v>
          </cell>
          <cell r="B117">
            <v>1</v>
          </cell>
        </row>
        <row r="118">
          <cell r="A118">
            <v>115</v>
          </cell>
          <cell r="B118">
            <v>1</v>
          </cell>
        </row>
        <row r="119">
          <cell r="A119">
            <v>116</v>
          </cell>
          <cell r="B119">
            <v>1</v>
          </cell>
        </row>
        <row r="120">
          <cell r="A120">
            <v>117</v>
          </cell>
          <cell r="B120">
            <v>1</v>
          </cell>
        </row>
        <row r="121">
          <cell r="A121">
            <v>118</v>
          </cell>
          <cell r="B121">
            <v>1</v>
          </cell>
        </row>
        <row r="122">
          <cell r="A122">
            <v>119</v>
          </cell>
          <cell r="B122">
            <v>1</v>
          </cell>
        </row>
        <row r="123">
          <cell r="A123">
            <v>120</v>
          </cell>
          <cell r="B123">
            <v>1</v>
          </cell>
        </row>
        <row r="124">
          <cell r="A124">
            <v>121</v>
          </cell>
          <cell r="B124">
            <v>1</v>
          </cell>
        </row>
        <row r="125">
          <cell r="A125">
            <v>122</v>
          </cell>
          <cell r="B125">
            <v>1</v>
          </cell>
        </row>
        <row r="126">
          <cell r="A126">
            <v>123</v>
          </cell>
          <cell r="B126">
            <v>1</v>
          </cell>
        </row>
        <row r="127">
          <cell r="A127">
            <v>124</v>
          </cell>
          <cell r="B127">
            <v>1</v>
          </cell>
        </row>
        <row r="128">
          <cell r="A128">
            <v>125</v>
          </cell>
          <cell r="B128">
            <v>1</v>
          </cell>
        </row>
        <row r="129">
          <cell r="A129">
            <v>126</v>
          </cell>
          <cell r="B129">
            <v>1</v>
          </cell>
        </row>
        <row r="130">
          <cell r="A130">
            <v>127</v>
          </cell>
          <cell r="B130">
            <v>1</v>
          </cell>
        </row>
        <row r="131">
          <cell r="A131">
            <v>128</v>
          </cell>
          <cell r="B131">
            <v>1</v>
          </cell>
        </row>
        <row r="132">
          <cell r="A132">
            <v>129</v>
          </cell>
          <cell r="B132">
            <v>1</v>
          </cell>
        </row>
        <row r="133">
          <cell r="A133">
            <v>130</v>
          </cell>
          <cell r="B133">
            <v>1</v>
          </cell>
          <cell r="C133">
            <v>124.454</v>
          </cell>
        </row>
        <row r="134">
          <cell r="A134">
            <v>131</v>
          </cell>
          <cell r="B134">
            <v>1</v>
          </cell>
        </row>
        <row r="135">
          <cell r="A135">
            <v>132</v>
          </cell>
          <cell r="B135">
            <v>1</v>
          </cell>
        </row>
        <row r="136">
          <cell r="A136">
            <v>133</v>
          </cell>
          <cell r="B136">
            <v>1</v>
          </cell>
        </row>
        <row r="137">
          <cell r="A137">
            <v>134</v>
          </cell>
          <cell r="B137">
            <v>1</v>
          </cell>
        </row>
        <row r="138">
          <cell r="A138">
            <v>135</v>
          </cell>
          <cell r="B138">
            <v>1</v>
          </cell>
          <cell r="C138">
            <v>123.113</v>
          </cell>
        </row>
        <row r="139">
          <cell r="A139">
            <v>136</v>
          </cell>
          <cell r="B139">
            <v>1</v>
          </cell>
        </row>
        <row r="140">
          <cell r="A140">
            <v>137</v>
          </cell>
          <cell r="B140">
            <v>1</v>
          </cell>
        </row>
        <row r="141">
          <cell r="A141">
            <v>138</v>
          </cell>
          <cell r="B141">
            <v>1</v>
          </cell>
        </row>
        <row r="142">
          <cell r="A142">
            <v>139</v>
          </cell>
          <cell r="B142">
            <v>1</v>
          </cell>
        </row>
        <row r="143">
          <cell r="A143">
            <v>140</v>
          </cell>
          <cell r="B143">
            <v>1</v>
          </cell>
        </row>
        <row r="144">
          <cell r="A144">
            <v>141</v>
          </cell>
          <cell r="B144">
            <v>1</v>
          </cell>
        </row>
        <row r="145">
          <cell r="A145">
            <v>142</v>
          </cell>
          <cell r="B145">
            <v>1</v>
          </cell>
        </row>
        <row r="146">
          <cell r="A146">
            <v>143</v>
          </cell>
          <cell r="B146">
            <v>1</v>
          </cell>
        </row>
        <row r="147">
          <cell r="A147">
            <v>144</v>
          </cell>
          <cell r="B147">
            <v>1</v>
          </cell>
        </row>
        <row r="148">
          <cell r="A148">
            <v>145</v>
          </cell>
          <cell r="B148">
            <v>1</v>
          </cell>
        </row>
        <row r="149">
          <cell r="A149">
            <v>146</v>
          </cell>
          <cell r="B149">
            <v>1</v>
          </cell>
          <cell r="C149">
            <v>128.446</v>
          </cell>
        </row>
        <row r="150">
          <cell r="A150">
            <v>147</v>
          </cell>
          <cell r="B150">
            <v>1</v>
          </cell>
        </row>
        <row r="151">
          <cell r="A151">
            <v>148</v>
          </cell>
          <cell r="B151">
            <v>1</v>
          </cell>
        </row>
        <row r="152">
          <cell r="A152">
            <v>149</v>
          </cell>
          <cell r="B152">
            <v>1</v>
          </cell>
        </row>
        <row r="153">
          <cell r="A153">
            <v>150</v>
          </cell>
          <cell r="B153">
            <v>1</v>
          </cell>
        </row>
        <row r="154">
          <cell r="A154">
            <v>151</v>
          </cell>
          <cell r="B154">
            <v>1</v>
          </cell>
        </row>
        <row r="155">
          <cell r="A155">
            <v>152</v>
          </cell>
          <cell r="B155">
            <v>1</v>
          </cell>
        </row>
        <row r="156">
          <cell r="A156">
            <v>153</v>
          </cell>
          <cell r="B156">
            <v>1</v>
          </cell>
          <cell r="C156">
            <v>119.524</v>
          </cell>
        </row>
        <row r="157">
          <cell r="A157">
            <v>154</v>
          </cell>
          <cell r="B157">
            <v>1</v>
          </cell>
          <cell r="C157">
            <v>126.41</v>
          </cell>
        </row>
        <row r="158">
          <cell r="A158">
            <v>155</v>
          </cell>
          <cell r="B158">
            <v>1</v>
          </cell>
          <cell r="C158">
            <v>122.745</v>
          </cell>
        </row>
        <row r="159">
          <cell r="A159">
            <v>156</v>
          </cell>
          <cell r="B159">
            <v>1</v>
          </cell>
        </row>
        <row r="160">
          <cell r="A160">
            <v>157</v>
          </cell>
          <cell r="B160">
            <v>1</v>
          </cell>
          <cell r="C160">
            <v>131.58</v>
          </cell>
        </row>
        <row r="161">
          <cell r="A161">
            <v>158</v>
          </cell>
          <cell r="B161">
            <v>1</v>
          </cell>
          <cell r="C161">
            <v>132.29</v>
          </cell>
        </row>
        <row r="162">
          <cell r="A162">
            <v>159</v>
          </cell>
          <cell r="B162">
            <v>1</v>
          </cell>
        </row>
        <row r="163">
          <cell r="A163">
            <v>160</v>
          </cell>
          <cell r="B163">
            <v>1</v>
          </cell>
          <cell r="C163">
            <v>132.08</v>
          </cell>
        </row>
        <row r="164">
          <cell r="A164">
            <v>161</v>
          </cell>
          <cell r="B164">
            <v>1</v>
          </cell>
          <cell r="C164">
            <v>130.25</v>
          </cell>
        </row>
        <row r="165">
          <cell r="A165">
            <v>162</v>
          </cell>
          <cell r="B165">
            <v>1</v>
          </cell>
          <cell r="C165">
            <v>114.92</v>
          </cell>
        </row>
        <row r="166">
          <cell r="A166">
            <v>163</v>
          </cell>
          <cell r="B166">
            <v>1</v>
          </cell>
          <cell r="C166">
            <v>128.17</v>
          </cell>
        </row>
        <row r="167">
          <cell r="A167">
            <v>164</v>
          </cell>
          <cell r="B167">
            <v>1</v>
          </cell>
        </row>
        <row r="168">
          <cell r="A168">
            <v>165</v>
          </cell>
          <cell r="B168">
            <v>1</v>
          </cell>
        </row>
        <row r="169">
          <cell r="A169">
            <v>166</v>
          </cell>
          <cell r="B169">
            <v>1</v>
          </cell>
        </row>
        <row r="170">
          <cell r="A170">
            <v>167</v>
          </cell>
          <cell r="B170">
            <v>1</v>
          </cell>
        </row>
        <row r="171">
          <cell r="A171">
            <v>168</v>
          </cell>
          <cell r="B171">
            <v>1</v>
          </cell>
          <cell r="C171">
            <v>121.12</v>
          </cell>
        </row>
        <row r="172">
          <cell r="A172">
            <v>169</v>
          </cell>
          <cell r="B172">
            <v>1</v>
          </cell>
        </row>
        <row r="173">
          <cell r="A173">
            <v>170</v>
          </cell>
          <cell r="B173">
            <v>1</v>
          </cell>
        </row>
        <row r="174">
          <cell r="A174">
            <v>171</v>
          </cell>
          <cell r="B174">
            <v>1</v>
          </cell>
        </row>
        <row r="175">
          <cell r="A175">
            <v>172</v>
          </cell>
          <cell r="B175">
            <v>1</v>
          </cell>
        </row>
        <row r="176">
          <cell r="A176">
            <v>173</v>
          </cell>
          <cell r="B176">
            <v>1</v>
          </cell>
        </row>
        <row r="177">
          <cell r="A177">
            <v>174</v>
          </cell>
          <cell r="B177">
            <v>1</v>
          </cell>
          <cell r="C177">
            <v>129.2</v>
          </cell>
        </row>
        <row r="178">
          <cell r="A178">
            <v>175</v>
          </cell>
          <cell r="B178">
            <v>1</v>
          </cell>
        </row>
        <row r="179">
          <cell r="A179">
            <v>176</v>
          </cell>
          <cell r="B179">
            <v>1</v>
          </cell>
        </row>
        <row r="180">
          <cell r="A180">
            <v>177</v>
          </cell>
          <cell r="B180">
            <v>1</v>
          </cell>
        </row>
        <row r="181">
          <cell r="A181">
            <v>178</v>
          </cell>
          <cell r="B181">
            <v>1</v>
          </cell>
        </row>
        <row r="182">
          <cell r="A182">
            <v>179</v>
          </cell>
          <cell r="B182">
            <v>1</v>
          </cell>
        </row>
        <row r="183">
          <cell r="A183">
            <v>180</v>
          </cell>
          <cell r="B183">
            <v>1</v>
          </cell>
        </row>
        <row r="184">
          <cell r="A184">
            <v>181</v>
          </cell>
          <cell r="B184">
            <v>1</v>
          </cell>
        </row>
        <row r="185">
          <cell r="A185">
            <v>182</v>
          </cell>
          <cell r="B185">
            <v>1</v>
          </cell>
        </row>
        <row r="186">
          <cell r="A186">
            <v>183</v>
          </cell>
          <cell r="B186">
            <v>1</v>
          </cell>
        </row>
        <row r="187">
          <cell r="A187">
            <v>184</v>
          </cell>
          <cell r="B187">
            <v>1</v>
          </cell>
        </row>
        <row r="188">
          <cell r="A188">
            <v>185</v>
          </cell>
          <cell r="B188">
            <v>1</v>
          </cell>
        </row>
        <row r="189">
          <cell r="A189">
            <v>186</v>
          </cell>
          <cell r="B189">
            <v>1</v>
          </cell>
        </row>
        <row r="190">
          <cell r="A190">
            <v>187</v>
          </cell>
          <cell r="B190">
            <v>1</v>
          </cell>
        </row>
        <row r="191">
          <cell r="A191">
            <v>188</v>
          </cell>
          <cell r="B191">
            <v>1</v>
          </cell>
        </row>
        <row r="192">
          <cell r="A192">
            <v>189</v>
          </cell>
          <cell r="B192">
            <v>1</v>
          </cell>
        </row>
        <row r="193">
          <cell r="A193">
            <v>190</v>
          </cell>
          <cell r="B193">
            <v>1</v>
          </cell>
        </row>
        <row r="194">
          <cell r="A194">
            <v>191</v>
          </cell>
          <cell r="B194">
            <v>1</v>
          </cell>
        </row>
        <row r="195">
          <cell r="A195">
            <v>192</v>
          </cell>
          <cell r="B195">
            <v>1</v>
          </cell>
        </row>
        <row r="196">
          <cell r="A196">
            <v>193</v>
          </cell>
          <cell r="B196">
            <v>1</v>
          </cell>
        </row>
        <row r="197">
          <cell r="A197">
            <v>194</v>
          </cell>
          <cell r="B197">
            <v>1</v>
          </cell>
        </row>
        <row r="198">
          <cell r="A198">
            <v>195</v>
          </cell>
          <cell r="B198">
            <v>1</v>
          </cell>
        </row>
        <row r="199">
          <cell r="A199">
            <v>196</v>
          </cell>
          <cell r="B199">
            <v>1</v>
          </cell>
        </row>
        <row r="200">
          <cell r="A200">
            <v>197</v>
          </cell>
          <cell r="B200">
            <v>1</v>
          </cell>
        </row>
        <row r="201">
          <cell r="A201">
            <v>198</v>
          </cell>
          <cell r="B201">
            <v>1</v>
          </cell>
        </row>
        <row r="202">
          <cell r="A202">
            <v>199</v>
          </cell>
          <cell r="B202">
            <v>1</v>
          </cell>
        </row>
        <row r="203">
          <cell r="A203">
            <v>200</v>
          </cell>
          <cell r="B203">
            <v>1</v>
          </cell>
        </row>
        <row r="204">
          <cell r="A204">
            <v>201</v>
          </cell>
          <cell r="B204">
            <v>1</v>
          </cell>
          <cell r="C204">
            <v>131.01</v>
          </cell>
        </row>
        <row r="205">
          <cell r="A205">
            <v>202</v>
          </cell>
          <cell r="B205">
            <v>1</v>
          </cell>
        </row>
        <row r="206">
          <cell r="A206">
            <v>203</v>
          </cell>
          <cell r="B206">
            <v>1</v>
          </cell>
        </row>
        <row r="207">
          <cell r="A207">
            <v>204</v>
          </cell>
          <cell r="B207">
            <v>1</v>
          </cell>
        </row>
        <row r="208">
          <cell r="A208">
            <v>205</v>
          </cell>
          <cell r="B208">
            <v>1</v>
          </cell>
        </row>
        <row r="209">
          <cell r="A209">
            <v>206</v>
          </cell>
          <cell r="B209">
            <v>1</v>
          </cell>
        </row>
        <row r="210">
          <cell r="A210">
            <v>207</v>
          </cell>
          <cell r="B210">
            <v>1</v>
          </cell>
        </row>
        <row r="211">
          <cell r="A211">
            <v>208</v>
          </cell>
          <cell r="B211">
            <v>1</v>
          </cell>
        </row>
        <row r="212">
          <cell r="A212">
            <v>209</v>
          </cell>
          <cell r="B212">
            <v>1</v>
          </cell>
        </row>
        <row r="213">
          <cell r="A213">
            <v>210</v>
          </cell>
          <cell r="B213">
            <v>1</v>
          </cell>
        </row>
        <row r="214">
          <cell r="A214">
            <v>211</v>
          </cell>
          <cell r="B214">
            <v>1</v>
          </cell>
        </row>
        <row r="215">
          <cell r="A215">
            <v>212</v>
          </cell>
          <cell r="B215">
            <v>1</v>
          </cell>
        </row>
        <row r="216">
          <cell r="A216">
            <v>213</v>
          </cell>
          <cell r="B216">
            <v>1</v>
          </cell>
        </row>
        <row r="217">
          <cell r="A217">
            <v>214</v>
          </cell>
          <cell r="B217">
            <v>1</v>
          </cell>
        </row>
        <row r="218">
          <cell r="A218">
            <v>215</v>
          </cell>
          <cell r="B218">
            <v>1</v>
          </cell>
        </row>
        <row r="219">
          <cell r="A219">
            <v>216</v>
          </cell>
          <cell r="B219">
            <v>1</v>
          </cell>
        </row>
        <row r="220">
          <cell r="A220">
            <v>217</v>
          </cell>
          <cell r="B220">
            <v>1</v>
          </cell>
        </row>
        <row r="221">
          <cell r="A221">
            <v>218</v>
          </cell>
          <cell r="B221">
            <v>1</v>
          </cell>
        </row>
        <row r="222">
          <cell r="A222">
            <v>219</v>
          </cell>
          <cell r="B222">
            <v>1</v>
          </cell>
        </row>
        <row r="223">
          <cell r="A223">
            <v>220</v>
          </cell>
          <cell r="B223">
            <v>1</v>
          </cell>
        </row>
        <row r="224">
          <cell r="A224">
            <v>221</v>
          </cell>
          <cell r="B224">
            <v>1</v>
          </cell>
        </row>
        <row r="225">
          <cell r="A225">
            <v>222</v>
          </cell>
          <cell r="B225">
            <v>1</v>
          </cell>
        </row>
        <row r="226">
          <cell r="A226">
            <v>223</v>
          </cell>
          <cell r="B226">
            <v>1</v>
          </cell>
        </row>
        <row r="227">
          <cell r="A227">
            <v>224</v>
          </cell>
          <cell r="B227">
            <v>1</v>
          </cell>
        </row>
        <row r="228">
          <cell r="A228">
            <v>225</v>
          </cell>
          <cell r="B228">
            <v>1</v>
          </cell>
        </row>
        <row r="229">
          <cell r="A229">
            <v>226</v>
          </cell>
          <cell r="B229">
            <v>1</v>
          </cell>
        </row>
        <row r="230">
          <cell r="A230">
            <v>227</v>
          </cell>
          <cell r="B230">
            <v>1</v>
          </cell>
        </row>
        <row r="231">
          <cell r="A231">
            <v>228</v>
          </cell>
          <cell r="B231">
            <v>1</v>
          </cell>
        </row>
        <row r="232">
          <cell r="A232">
            <v>229</v>
          </cell>
          <cell r="B232">
            <v>1</v>
          </cell>
        </row>
        <row r="233">
          <cell r="A233">
            <v>230</v>
          </cell>
          <cell r="B233">
            <v>1</v>
          </cell>
        </row>
        <row r="234">
          <cell r="A234">
            <v>231</v>
          </cell>
          <cell r="B234">
            <v>1</v>
          </cell>
        </row>
        <row r="235">
          <cell r="A235">
            <v>232</v>
          </cell>
          <cell r="B235">
            <v>1</v>
          </cell>
        </row>
        <row r="236">
          <cell r="A236">
            <v>233</v>
          </cell>
          <cell r="B236">
            <v>1</v>
          </cell>
        </row>
        <row r="237">
          <cell r="A237">
            <v>234</v>
          </cell>
          <cell r="B237">
            <v>1</v>
          </cell>
        </row>
        <row r="238">
          <cell r="A238">
            <v>235</v>
          </cell>
          <cell r="B238">
            <v>1</v>
          </cell>
        </row>
        <row r="239">
          <cell r="A239">
            <v>236</v>
          </cell>
          <cell r="B239">
            <v>1</v>
          </cell>
        </row>
        <row r="240">
          <cell r="A240">
            <v>237</v>
          </cell>
          <cell r="B240">
            <v>1</v>
          </cell>
        </row>
        <row r="241">
          <cell r="A241">
            <v>238</v>
          </cell>
          <cell r="B241">
            <v>1</v>
          </cell>
        </row>
        <row r="242">
          <cell r="A242">
            <v>239</v>
          </cell>
          <cell r="B242">
            <v>1</v>
          </cell>
        </row>
        <row r="243">
          <cell r="A243">
            <v>240</v>
          </cell>
          <cell r="B243">
            <v>1</v>
          </cell>
        </row>
        <row r="244">
          <cell r="A244">
            <v>241</v>
          </cell>
          <cell r="B244">
            <v>1</v>
          </cell>
        </row>
        <row r="245">
          <cell r="A245">
            <v>242</v>
          </cell>
          <cell r="B245">
            <v>1</v>
          </cell>
        </row>
        <row r="246">
          <cell r="A246">
            <v>243</v>
          </cell>
          <cell r="B246">
            <v>1</v>
          </cell>
        </row>
        <row r="247">
          <cell r="A247">
            <v>244</v>
          </cell>
          <cell r="B247">
            <v>1</v>
          </cell>
        </row>
        <row r="248">
          <cell r="A248">
            <v>245</v>
          </cell>
          <cell r="B248">
            <v>1</v>
          </cell>
        </row>
        <row r="249">
          <cell r="A249">
            <v>246</v>
          </cell>
          <cell r="B249">
            <v>1</v>
          </cell>
        </row>
        <row r="250">
          <cell r="A250">
            <v>247</v>
          </cell>
          <cell r="B250">
            <v>1</v>
          </cell>
        </row>
        <row r="251">
          <cell r="A251">
            <v>248</v>
          </cell>
          <cell r="B251">
            <v>1</v>
          </cell>
        </row>
        <row r="252">
          <cell r="A252">
            <v>249</v>
          </cell>
          <cell r="B252">
            <v>1</v>
          </cell>
        </row>
        <row r="253">
          <cell r="A253">
            <v>250</v>
          </cell>
          <cell r="B253">
            <v>1</v>
          </cell>
        </row>
        <row r="254">
          <cell r="A254">
            <v>251</v>
          </cell>
          <cell r="B254">
            <v>1</v>
          </cell>
        </row>
        <row r="255">
          <cell r="A255">
            <v>252</v>
          </cell>
          <cell r="B255">
            <v>1</v>
          </cell>
        </row>
        <row r="256">
          <cell r="A256">
            <v>253</v>
          </cell>
          <cell r="B256">
            <v>1</v>
          </cell>
        </row>
        <row r="257">
          <cell r="A257">
            <v>254</v>
          </cell>
          <cell r="B257">
            <v>1</v>
          </cell>
        </row>
        <row r="258">
          <cell r="A258">
            <v>255</v>
          </cell>
          <cell r="B258">
            <v>1</v>
          </cell>
        </row>
        <row r="259">
          <cell r="A259">
            <v>256</v>
          </cell>
          <cell r="B259">
            <v>1</v>
          </cell>
        </row>
        <row r="260">
          <cell r="A260">
            <v>257</v>
          </cell>
          <cell r="B260">
            <v>1</v>
          </cell>
        </row>
        <row r="261">
          <cell r="A261">
            <v>258</v>
          </cell>
          <cell r="B261">
            <v>1</v>
          </cell>
        </row>
        <row r="262">
          <cell r="A262">
            <v>259</v>
          </cell>
          <cell r="B262">
            <v>1</v>
          </cell>
        </row>
        <row r="263">
          <cell r="A263">
            <v>260</v>
          </cell>
          <cell r="B263">
            <v>1</v>
          </cell>
        </row>
        <row r="264">
          <cell r="A264">
            <v>261</v>
          </cell>
          <cell r="B264">
            <v>1</v>
          </cell>
        </row>
        <row r="265">
          <cell r="A265">
            <v>262</v>
          </cell>
          <cell r="B265">
            <v>1</v>
          </cell>
        </row>
        <row r="266">
          <cell r="A266">
            <v>263</v>
          </cell>
          <cell r="B266">
            <v>1</v>
          </cell>
        </row>
        <row r="267">
          <cell r="A267">
            <v>264</v>
          </cell>
          <cell r="B267">
            <v>1</v>
          </cell>
        </row>
        <row r="268">
          <cell r="A268">
            <v>265</v>
          </cell>
          <cell r="B268">
            <v>1</v>
          </cell>
        </row>
        <row r="269">
          <cell r="A269">
            <v>266</v>
          </cell>
          <cell r="B269">
            <v>1</v>
          </cell>
        </row>
        <row r="270">
          <cell r="A270">
            <v>267</v>
          </cell>
          <cell r="B270">
            <v>1</v>
          </cell>
        </row>
        <row r="271">
          <cell r="A271">
            <v>268</v>
          </cell>
          <cell r="B271">
            <v>1</v>
          </cell>
        </row>
        <row r="272">
          <cell r="A272">
            <v>269</v>
          </cell>
          <cell r="B272">
            <v>1</v>
          </cell>
        </row>
        <row r="273">
          <cell r="A273">
            <v>270</v>
          </cell>
          <cell r="B273">
            <v>1</v>
          </cell>
        </row>
        <row r="274">
          <cell r="A274">
            <v>271</v>
          </cell>
          <cell r="B274">
            <v>1</v>
          </cell>
        </row>
        <row r="275">
          <cell r="A275">
            <v>272</v>
          </cell>
          <cell r="B275">
            <v>1</v>
          </cell>
        </row>
        <row r="276">
          <cell r="A276">
            <v>273</v>
          </cell>
          <cell r="B276">
            <v>1</v>
          </cell>
        </row>
        <row r="277">
          <cell r="A277">
            <v>274</v>
          </cell>
          <cell r="B277">
            <v>1</v>
          </cell>
        </row>
        <row r="278">
          <cell r="A278">
            <v>275</v>
          </cell>
          <cell r="B278">
            <v>1</v>
          </cell>
        </row>
        <row r="279">
          <cell r="A279">
            <v>276</v>
          </cell>
          <cell r="B279">
            <v>1</v>
          </cell>
        </row>
        <row r="280">
          <cell r="A280">
            <v>277</v>
          </cell>
          <cell r="B280">
            <v>1</v>
          </cell>
        </row>
        <row r="281">
          <cell r="A281">
            <v>278</v>
          </cell>
          <cell r="B281">
            <v>1</v>
          </cell>
        </row>
        <row r="282">
          <cell r="A282">
            <v>279</v>
          </cell>
          <cell r="B282">
            <v>1</v>
          </cell>
        </row>
        <row r="283">
          <cell r="A283">
            <v>280</v>
          </cell>
          <cell r="B283">
            <v>1</v>
          </cell>
        </row>
        <row r="284">
          <cell r="A284">
            <v>281</v>
          </cell>
          <cell r="B284">
            <v>1</v>
          </cell>
        </row>
        <row r="285">
          <cell r="A285">
            <v>282</v>
          </cell>
          <cell r="B285">
            <v>1</v>
          </cell>
        </row>
        <row r="286">
          <cell r="A286">
            <v>283</v>
          </cell>
          <cell r="B286">
            <v>1</v>
          </cell>
        </row>
        <row r="287">
          <cell r="A287">
            <v>284</v>
          </cell>
          <cell r="B287">
            <v>1</v>
          </cell>
        </row>
        <row r="288">
          <cell r="A288">
            <v>285</v>
          </cell>
          <cell r="B288">
            <v>1</v>
          </cell>
        </row>
        <row r="289">
          <cell r="A289">
            <v>286</v>
          </cell>
          <cell r="B289">
            <v>1</v>
          </cell>
        </row>
        <row r="290">
          <cell r="A290">
            <v>287</v>
          </cell>
          <cell r="B290">
            <v>1</v>
          </cell>
        </row>
        <row r="291">
          <cell r="A291">
            <v>288</v>
          </cell>
          <cell r="B291">
            <v>1</v>
          </cell>
        </row>
        <row r="292">
          <cell r="A292">
            <v>289</v>
          </cell>
          <cell r="B292">
            <v>1</v>
          </cell>
        </row>
        <row r="293">
          <cell r="A293">
            <v>290</v>
          </cell>
          <cell r="B293">
            <v>1</v>
          </cell>
        </row>
        <row r="294">
          <cell r="A294">
            <v>291</v>
          </cell>
          <cell r="B294">
            <v>1</v>
          </cell>
        </row>
        <row r="295">
          <cell r="A295">
            <v>292</v>
          </cell>
          <cell r="B295">
            <v>1</v>
          </cell>
        </row>
        <row r="296">
          <cell r="A296">
            <v>293</v>
          </cell>
          <cell r="B296">
            <v>1</v>
          </cell>
        </row>
        <row r="297">
          <cell r="A297">
            <v>294</v>
          </cell>
          <cell r="B297">
            <v>1</v>
          </cell>
        </row>
        <row r="298">
          <cell r="A298">
            <v>295</v>
          </cell>
          <cell r="B298">
            <v>1</v>
          </cell>
        </row>
        <row r="299">
          <cell r="A299">
            <v>296</v>
          </cell>
          <cell r="B299">
            <v>1</v>
          </cell>
        </row>
        <row r="300">
          <cell r="A300">
            <v>297</v>
          </cell>
          <cell r="B300">
            <v>1</v>
          </cell>
        </row>
        <row r="301">
          <cell r="A301">
            <v>298</v>
          </cell>
          <cell r="B301">
            <v>1</v>
          </cell>
        </row>
        <row r="302">
          <cell r="A302">
            <v>299</v>
          </cell>
          <cell r="B302">
            <v>1</v>
          </cell>
        </row>
        <row r="303">
          <cell r="A303">
            <v>300</v>
          </cell>
          <cell r="B303">
            <v>1</v>
          </cell>
        </row>
        <row r="304">
          <cell r="A304">
            <v>301</v>
          </cell>
          <cell r="B304">
            <v>1</v>
          </cell>
        </row>
        <row r="305">
          <cell r="A305">
            <v>302</v>
          </cell>
          <cell r="B305">
            <v>1</v>
          </cell>
          <cell r="C305">
            <v>121.379</v>
          </cell>
        </row>
        <row r="306">
          <cell r="A306">
            <v>303</v>
          </cell>
          <cell r="B306">
            <v>1</v>
          </cell>
          <cell r="C306">
            <v>122.374</v>
          </cell>
        </row>
        <row r="307">
          <cell r="A307">
            <v>304</v>
          </cell>
          <cell r="B307">
            <v>1</v>
          </cell>
          <cell r="C307">
            <v>118.626</v>
          </cell>
        </row>
        <row r="308">
          <cell r="A308">
            <v>305</v>
          </cell>
          <cell r="B308">
            <v>1</v>
          </cell>
        </row>
        <row r="309">
          <cell r="A309">
            <v>306</v>
          </cell>
          <cell r="B309">
            <v>1</v>
          </cell>
        </row>
        <row r="310">
          <cell r="A310">
            <v>307</v>
          </cell>
          <cell r="B310">
            <v>1</v>
          </cell>
          <cell r="C310">
            <v>119.524</v>
          </cell>
        </row>
        <row r="311">
          <cell r="A311">
            <v>308</v>
          </cell>
          <cell r="B311">
            <v>1</v>
          </cell>
        </row>
        <row r="312">
          <cell r="A312">
            <v>309</v>
          </cell>
          <cell r="B312">
            <v>1</v>
          </cell>
          <cell r="C312">
            <v>120.773</v>
          </cell>
        </row>
        <row r="313">
          <cell r="A313">
            <v>310</v>
          </cell>
          <cell r="B313">
            <v>1</v>
          </cell>
          <cell r="C313">
            <v>121.442</v>
          </cell>
        </row>
        <row r="314">
          <cell r="A314">
            <v>311</v>
          </cell>
          <cell r="B314">
            <v>1</v>
          </cell>
        </row>
        <row r="315">
          <cell r="A315">
            <v>312</v>
          </cell>
          <cell r="B315">
            <v>1</v>
          </cell>
          <cell r="C315">
            <v>119.214</v>
          </cell>
        </row>
        <row r="316">
          <cell r="A316">
            <v>313</v>
          </cell>
          <cell r="B316">
            <v>1</v>
          </cell>
        </row>
        <row r="317">
          <cell r="A317">
            <v>314</v>
          </cell>
          <cell r="B317">
            <v>1</v>
          </cell>
        </row>
        <row r="318">
          <cell r="A318">
            <v>315</v>
          </cell>
          <cell r="B318">
            <v>1</v>
          </cell>
          <cell r="C318">
            <v>119.943</v>
          </cell>
        </row>
        <row r="319">
          <cell r="A319">
            <v>316</v>
          </cell>
          <cell r="B319">
            <v>1</v>
          </cell>
        </row>
        <row r="320">
          <cell r="A320">
            <v>317</v>
          </cell>
          <cell r="B320">
            <v>1</v>
          </cell>
          <cell r="C320">
            <v>119756</v>
          </cell>
        </row>
        <row r="321">
          <cell r="A321">
            <v>318</v>
          </cell>
          <cell r="B321">
            <v>1</v>
          </cell>
          <cell r="C321">
            <v>120.388</v>
          </cell>
        </row>
        <row r="322">
          <cell r="A322">
            <v>319</v>
          </cell>
          <cell r="B322">
            <v>1</v>
          </cell>
        </row>
        <row r="323">
          <cell r="A323">
            <v>320</v>
          </cell>
          <cell r="B323">
            <v>1</v>
          </cell>
        </row>
        <row r="324">
          <cell r="A324">
            <v>321</v>
          </cell>
          <cell r="B324">
            <v>1</v>
          </cell>
          <cell r="C324">
            <v>119.368</v>
          </cell>
        </row>
        <row r="325">
          <cell r="A325">
            <v>322</v>
          </cell>
          <cell r="B325">
            <v>1</v>
          </cell>
        </row>
        <row r="326">
          <cell r="A326">
            <v>323</v>
          </cell>
          <cell r="B326">
            <v>1</v>
          </cell>
        </row>
        <row r="327">
          <cell r="A327">
            <v>324</v>
          </cell>
          <cell r="B327">
            <v>1</v>
          </cell>
          <cell r="C327">
            <v>120.095</v>
          </cell>
        </row>
        <row r="328">
          <cell r="A328">
            <v>325</v>
          </cell>
          <cell r="B328">
            <v>1</v>
          </cell>
          <cell r="C328">
            <v>117.891</v>
          </cell>
        </row>
        <row r="329">
          <cell r="A329">
            <v>326</v>
          </cell>
          <cell r="B329">
            <v>1</v>
          </cell>
          <cell r="C329">
            <v>120.589</v>
          </cell>
        </row>
        <row r="330">
          <cell r="A330">
            <v>327</v>
          </cell>
          <cell r="B330">
            <v>1</v>
          </cell>
        </row>
        <row r="331">
          <cell r="A331">
            <v>328</v>
          </cell>
          <cell r="B331">
            <v>1</v>
          </cell>
        </row>
        <row r="332">
          <cell r="A332">
            <v>329</v>
          </cell>
          <cell r="B332">
            <v>1</v>
          </cell>
        </row>
        <row r="333">
          <cell r="A333">
            <v>330</v>
          </cell>
          <cell r="B333">
            <v>1</v>
          </cell>
        </row>
        <row r="334">
          <cell r="A334">
            <v>331</v>
          </cell>
          <cell r="B334">
            <v>1</v>
          </cell>
        </row>
        <row r="335">
          <cell r="A335">
            <v>332</v>
          </cell>
          <cell r="B335">
            <v>1</v>
          </cell>
        </row>
        <row r="336">
          <cell r="A336">
            <v>333</v>
          </cell>
          <cell r="B336">
            <v>1</v>
          </cell>
          <cell r="C336">
            <v>119.981</v>
          </cell>
        </row>
        <row r="337">
          <cell r="A337">
            <v>334</v>
          </cell>
          <cell r="B337">
            <v>1</v>
          </cell>
          <cell r="C337">
            <v>119.641</v>
          </cell>
        </row>
        <row r="338">
          <cell r="A338">
            <v>335</v>
          </cell>
          <cell r="B338">
            <v>1</v>
          </cell>
        </row>
        <row r="339">
          <cell r="A339">
            <v>336</v>
          </cell>
          <cell r="B339">
            <v>1</v>
          </cell>
          <cell r="C339">
            <v>120.006</v>
          </cell>
        </row>
        <row r="340">
          <cell r="A340">
            <v>337</v>
          </cell>
          <cell r="B340">
            <v>1</v>
          </cell>
          <cell r="C340">
            <v>120.138</v>
          </cell>
        </row>
        <row r="341">
          <cell r="A341">
            <v>338</v>
          </cell>
          <cell r="B341">
            <v>1</v>
          </cell>
        </row>
        <row r="342">
          <cell r="A342">
            <v>339</v>
          </cell>
          <cell r="B342">
            <v>1</v>
          </cell>
          <cell r="C342">
            <v>118.251</v>
          </cell>
        </row>
        <row r="343">
          <cell r="A343">
            <v>340</v>
          </cell>
          <cell r="B343">
            <v>1</v>
          </cell>
          <cell r="C343">
            <v>119.73</v>
          </cell>
        </row>
        <row r="344">
          <cell r="A344">
            <v>341</v>
          </cell>
          <cell r="B344">
            <v>1</v>
          </cell>
        </row>
        <row r="345">
          <cell r="A345">
            <v>342</v>
          </cell>
          <cell r="B345">
            <v>1</v>
          </cell>
        </row>
        <row r="346">
          <cell r="A346">
            <v>343</v>
          </cell>
          <cell r="B346">
            <v>1</v>
          </cell>
        </row>
        <row r="347">
          <cell r="A347">
            <v>344</v>
          </cell>
          <cell r="B347">
            <v>1</v>
          </cell>
        </row>
        <row r="348">
          <cell r="A348">
            <v>345</v>
          </cell>
          <cell r="B348">
            <v>1</v>
          </cell>
        </row>
        <row r="349">
          <cell r="A349">
            <v>346</v>
          </cell>
          <cell r="B349">
            <v>1</v>
          </cell>
          <cell r="C349">
            <v>120.769</v>
          </cell>
        </row>
        <row r="350">
          <cell r="A350">
            <v>347</v>
          </cell>
          <cell r="B350">
            <v>1</v>
          </cell>
        </row>
        <row r="351">
          <cell r="A351">
            <v>348</v>
          </cell>
          <cell r="B351">
            <v>1</v>
          </cell>
        </row>
        <row r="352">
          <cell r="A352">
            <v>349</v>
          </cell>
          <cell r="B352">
            <v>1</v>
          </cell>
          <cell r="C352">
            <v>120.686</v>
          </cell>
        </row>
        <row r="353">
          <cell r="A353">
            <v>350</v>
          </cell>
          <cell r="B353">
            <v>1</v>
          </cell>
        </row>
        <row r="354">
          <cell r="A354">
            <v>351</v>
          </cell>
          <cell r="B354">
            <v>1</v>
          </cell>
        </row>
        <row r="355">
          <cell r="A355">
            <v>352</v>
          </cell>
          <cell r="B355">
            <v>1</v>
          </cell>
        </row>
        <row r="356">
          <cell r="A356">
            <v>353</v>
          </cell>
          <cell r="B356">
            <v>1</v>
          </cell>
          <cell r="C356">
            <v>120.576</v>
          </cell>
        </row>
        <row r="357">
          <cell r="A357">
            <v>354</v>
          </cell>
          <cell r="B357">
            <v>1</v>
          </cell>
        </row>
        <row r="358">
          <cell r="A358">
            <v>355</v>
          </cell>
          <cell r="B358">
            <v>1</v>
          </cell>
          <cell r="C358">
            <v>121.95</v>
          </cell>
        </row>
        <row r="359">
          <cell r="A359">
            <v>356</v>
          </cell>
          <cell r="B359">
            <v>1</v>
          </cell>
          <cell r="C359">
            <v>120.107</v>
          </cell>
        </row>
        <row r="360">
          <cell r="A360">
            <v>357</v>
          </cell>
          <cell r="B360">
            <v>1</v>
          </cell>
          <cell r="C360">
            <v>118.434</v>
          </cell>
        </row>
        <row r="361">
          <cell r="A361">
            <v>358</v>
          </cell>
          <cell r="B361">
            <v>1</v>
          </cell>
          <cell r="C361">
            <v>121.313</v>
          </cell>
        </row>
        <row r="362">
          <cell r="A362">
            <v>359</v>
          </cell>
          <cell r="B362">
            <v>1</v>
          </cell>
          <cell r="C362">
            <v>122.369</v>
          </cell>
        </row>
        <row r="363">
          <cell r="A363">
            <v>360</v>
          </cell>
          <cell r="B363">
            <v>1</v>
          </cell>
        </row>
        <row r="364">
          <cell r="A364">
            <v>361</v>
          </cell>
          <cell r="B364">
            <v>1</v>
          </cell>
          <cell r="C364">
            <v>119.613</v>
          </cell>
        </row>
        <row r="365">
          <cell r="A365">
            <v>362</v>
          </cell>
          <cell r="B365">
            <v>1</v>
          </cell>
        </row>
        <row r="366">
          <cell r="A366">
            <v>363</v>
          </cell>
          <cell r="B366">
            <v>1</v>
          </cell>
        </row>
        <row r="367">
          <cell r="A367">
            <v>364</v>
          </cell>
          <cell r="B367">
            <v>1</v>
          </cell>
          <cell r="C367">
            <v>119.962</v>
          </cell>
        </row>
        <row r="368">
          <cell r="A368">
            <v>365</v>
          </cell>
          <cell r="B368">
            <v>1</v>
          </cell>
          <cell r="C368">
            <v>122.653</v>
          </cell>
        </row>
        <row r="369">
          <cell r="A369">
            <v>366</v>
          </cell>
          <cell r="B369">
            <v>1</v>
          </cell>
          <cell r="C369">
            <v>121.548</v>
          </cell>
        </row>
        <row r="370">
          <cell r="A370">
            <v>367</v>
          </cell>
          <cell r="B370">
            <v>1</v>
          </cell>
          <cell r="C370">
            <v>119.301</v>
          </cell>
        </row>
        <row r="371">
          <cell r="A371">
            <v>368</v>
          </cell>
          <cell r="B371">
            <v>1</v>
          </cell>
        </row>
        <row r="372">
          <cell r="A372">
            <v>369</v>
          </cell>
          <cell r="B372">
            <v>1</v>
          </cell>
        </row>
        <row r="373">
          <cell r="A373">
            <v>370</v>
          </cell>
          <cell r="B373">
            <v>1</v>
          </cell>
          <cell r="C373">
            <v>122.063</v>
          </cell>
        </row>
        <row r="374">
          <cell r="A374">
            <v>371</v>
          </cell>
          <cell r="B374">
            <v>1</v>
          </cell>
          <cell r="C374">
            <v>122.495</v>
          </cell>
        </row>
        <row r="375">
          <cell r="A375">
            <v>372</v>
          </cell>
          <cell r="B375">
            <v>1</v>
          </cell>
        </row>
        <row r="376">
          <cell r="A376">
            <v>373</v>
          </cell>
          <cell r="B376">
            <v>1</v>
          </cell>
        </row>
        <row r="377">
          <cell r="A377">
            <v>374</v>
          </cell>
          <cell r="B377">
            <v>1</v>
          </cell>
          <cell r="C377">
            <v>121.372</v>
          </cell>
        </row>
        <row r="378">
          <cell r="A378">
            <v>375</v>
          </cell>
          <cell r="B378">
            <v>1</v>
          </cell>
          <cell r="C378">
            <v>121.386</v>
          </cell>
        </row>
        <row r="379">
          <cell r="A379">
            <v>376</v>
          </cell>
          <cell r="B379">
            <v>1</v>
          </cell>
          <cell r="C379">
            <v>120.403</v>
          </cell>
        </row>
        <row r="380">
          <cell r="A380">
            <v>377</v>
          </cell>
          <cell r="B380">
            <v>1</v>
          </cell>
          <cell r="C380">
            <v>121.976</v>
          </cell>
        </row>
        <row r="381">
          <cell r="A381">
            <v>378</v>
          </cell>
          <cell r="B381">
            <v>1</v>
          </cell>
          <cell r="C381">
            <v>121.534</v>
          </cell>
        </row>
        <row r="382">
          <cell r="A382">
            <v>379</v>
          </cell>
          <cell r="B382">
            <v>1</v>
          </cell>
        </row>
        <row r="383">
          <cell r="A383">
            <v>380</v>
          </cell>
          <cell r="B383">
            <v>1</v>
          </cell>
          <cell r="C383">
            <v>118.469</v>
          </cell>
        </row>
        <row r="384">
          <cell r="A384">
            <v>381</v>
          </cell>
          <cell r="B384">
            <v>1</v>
          </cell>
          <cell r="C384">
            <v>121.673</v>
          </cell>
        </row>
        <row r="385">
          <cell r="A385">
            <v>382</v>
          </cell>
          <cell r="B385">
            <v>1</v>
          </cell>
          <cell r="C385">
            <v>121.041</v>
          </cell>
        </row>
        <row r="386">
          <cell r="A386">
            <v>383</v>
          </cell>
          <cell r="B386">
            <v>1</v>
          </cell>
        </row>
        <row r="387">
          <cell r="A387">
            <v>384</v>
          </cell>
          <cell r="B387">
            <v>1</v>
          </cell>
          <cell r="C387">
            <v>121.776</v>
          </cell>
        </row>
        <row r="388">
          <cell r="A388">
            <v>385</v>
          </cell>
          <cell r="B388">
            <v>1</v>
          </cell>
        </row>
        <row r="389">
          <cell r="A389">
            <v>386</v>
          </cell>
          <cell r="B389">
            <v>1</v>
          </cell>
          <cell r="C389">
            <v>121.691</v>
          </cell>
        </row>
        <row r="390">
          <cell r="A390">
            <v>387</v>
          </cell>
          <cell r="B390">
            <v>1</v>
          </cell>
        </row>
        <row r="391">
          <cell r="A391">
            <v>388</v>
          </cell>
          <cell r="B391">
            <v>1</v>
          </cell>
        </row>
        <row r="392">
          <cell r="A392">
            <v>389</v>
          </cell>
          <cell r="B392">
            <v>1</v>
          </cell>
          <cell r="C392">
            <v>119.222</v>
          </cell>
        </row>
        <row r="393">
          <cell r="A393">
            <v>390</v>
          </cell>
          <cell r="B393">
            <v>1</v>
          </cell>
        </row>
        <row r="394">
          <cell r="A394">
            <v>391</v>
          </cell>
          <cell r="B394">
            <v>1</v>
          </cell>
          <cell r="C394">
            <v>119.569</v>
          </cell>
        </row>
        <row r="395">
          <cell r="A395">
            <v>392</v>
          </cell>
          <cell r="B395">
            <v>1</v>
          </cell>
          <cell r="C395">
            <v>122.365</v>
          </cell>
        </row>
        <row r="396">
          <cell r="A396">
            <v>393</v>
          </cell>
          <cell r="B396">
            <v>1</v>
          </cell>
        </row>
        <row r="397">
          <cell r="A397">
            <v>394</v>
          </cell>
          <cell r="B397">
            <v>1</v>
          </cell>
        </row>
        <row r="398">
          <cell r="A398">
            <v>395</v>
          </cell>
          <cell r="B398">
            <v>1</v>
          </cell>
        </row>
        <row r="399">
          <cell r="A399">
            <v>396</v>
          </cell>
          <cell r="B399">
            <v>1</v>
          </cell>
        </row>
        <row r="400">
          <cell r="A400">
            <v>397</v>
          </cell>
          <cell r="B400">
            <v>1</v>
          </cell>
          <cell r="C400">
            <v>120.962</v>
          </cell>
        </row>
        <row r="401">
          <cell r="A401">
            <v>398</v>
          </cell>
          <cell r="B401">
            <v>1</v>
          </cell>
          <cell r="C401">
            <v>120.586</v>
          </cell>
        </row>
        <row r="402">
          <cell r="A402">
            <v>399</v>
          </cell>
          <cell r="B402">
            <v>1</v>
          </cell>
          <cell r="C402">
            <v>115.433</v>
          </cell>
        </row>
        <row r="403">
          <cell r="A403">
            <v>400</v>
          </cell>
          <cell r="B403">
            <v>1</v>
          </cell>
        </row>
        <row r="404">
          <cell r="A404">
            <v>401</v>
          </cell>
          <cell r="B404">
            <v>1</v>
          </cell>
          <cell r="C404">
            <v>121.398</v>
          </cell>
        </row>
        <row r="405">
          <cell r="A405">
            <v>402</v>
          </cell>
          <cell r="B405">
            <v>1</v>
          </cell>
          <cell r="C405">
            <v>121.296</v>
          </cell>
        </row>
        <row r="406">
          <cell r="A406">
            <v>403</v>
          </cell>
          <cell r="B406">
            <v>1</v>
          </cell>
          <cell r="C406">
            <v>120.544</v>
          </cell>
        </row>
        <row r="407">
          <cell r="A407">
            <v>404</v>
          </cell>
          <cell r="B407">
            <v>1</v>
          </cell>
          <cell r="C407">
            <v>115.873</v>
          </cell>
        </row>
        <row r="408">
          <cell r="A408">
            <v>405</v>
          </cell>
          <cell r="B408">
            <v>1</v>
          </cell>
        </row>
        <row r="409">
          <cell r="A409">
            <v>406</v>
          </cell>
          <cell r="B409">
            <v>1</v>
          </cell>
        </row>
        <row r="410">
          <cell r="A410">
            <v>407</v>
          </cell>
          <cell r="B410">
            <v>1</v>
          </cell>
          <cell r="C410">
            <v>120.282</v>
          </cell>
        </row>
        <row r="411">
          <cell r="A411">
            <v>408</v>
          </cell>
          <cell r="B411">
            <v>1</v>
          </cell>
        </row>
        <row r="412">
          <cell r="A412">
            <v>409</v>
          </cell>
          <cell r="B412">
            <v>1</v>
          </cell>
        </row>
        <row r="413">
          <cell r="A413">
            <v>410</v>
          </cell>
          <cell r="B413">
            <v>1</v>
          </cell>
          <cell r="C413">
            <v>120.628</v>
          </cell>
        </row>
        <row r="414">
          <cell r="A414">
            <v>411</v>
          </cell>
          <cell r="B414">
            <v>1</v>
          </cell>
          <cell r="C414">
            <v>118.433</v>
          </cell>
        </row>
        <row r="415">
          <cell r="A415">
            <v>412</v>
          </cell>
          <cell r="B415">
            <v>1</v>
          </cell>
        </row>
        <row r="416">
          <cell r="A416">
            <v>413</v>
          </cell>
          <cell r="B416">
            <v>1</v>
          </cell>
          <cell r="C416">
            <v>121.582</v>
          </cell>
        </row>
        <row r="417">
          <cell r="A417">
            <v>414</v>
          </cell>
          <cell r="B417">
            <v>1</v>
          </cell>
          <cell r="C417">
            <v>121.424</v>
          </cell>
        </row>
        <row r="418">
          <cell r="A418">
            <v>415</v>
          </cell>
          <cell r="B418">
            <v>1</v>
          </cell>
        </row>
        <row r="419">
          <cell r="A419">
            <v>416</v>
          </cell>
          <cell r="B419">
            <v>1</v>
          </cell>
          <cell r="C419">
            <v>119.984</v>
          </cell>
        </row>
        <row r="420">
          <cell r="A420">
            <v>417</v>
          </cell>
          <cell r="B420">
            <v>1</v>
          </cell>
          <cell r="C420">
            <v>120.583</v>
          </cell>
        </row>
        <row r="421">
          <cell r="A421">
            <v>418</v>
          </cell>
          <cell r="B421">
            <v>1</v>
          </cell>
          <cell r="C421">
            <v>118.284</v>
          </cell>
        </row>
        <row r="422">
          <cell r="A422">
            <v>419</v>
          </cell>
          <cell r="B422">
            <v>1</v>
          </cell>
          <cell r="C422">
            <v>112.074</v>
          </cell>
        </row>
        <row r="423">
          <cell r="A423">
            <v>420</v>
          </cell>
          <cell r="B423">
            <v>1</v>
          </cell>
        </row>
        <row r="424">
          <cell r="A424">
            <v>421</v>
          </cell>
          <cell r="B424">
            <v>1</v>
          </cell>
        </row>
        <row r="425">
          <cell r="A425">
            <v>422</v>
          </cell>
          <cell r="B425">
            <v>1</v>
          </cell>
          <cell r="C425">
            <v>120.904</v>
          </cell>
        </row>
        <row r="426">
          <cell r="A426">
            <v>423</v>
          </cell>
          <cell r="B426">
            <v>1</v>
          </cell>
        </row>
        <row r="427">
          <cell r="A427">
            <v>424</v>
          </cell>
          <cell r="B427">
            <v>1</v>
          </cell>
          <cell r="C427">
            <v>120.318</v>
          </cell>
        </row>
        <row r="428">
          <cell r="A428">
            <v>425</v>
          </cell>
          <cell r="B428">
            <v>1</v>
          </cell>
          <cell r="C428">
            <v>117.51</v>
          </cell>
        </row>
        <row r="429">
          <cell r="A429">
            <v>426</v>
          </cell>
          <cell r="B429">
            <v>1</v>
          </cell>
          <cell r="C429">
            <v>121.864</v>
          </cell>
        </row>
        <row r="430">
          <cell r="A430">
            <v>427</v>
          </cell>
          <cell r="B430">
            <v>1</v>
          </cell>
        </row>
        <row r="431">
          <cell r="A431">
            <v>428</v>
          </cell>
          <cell r="B431">
            <v>1</v>
          </cell>
        </row>
        <row r="432">
          <cell r="A432">
            <v>429</v>
          </cell>
          <cell r="B432">
            <v>1</v>
          </cell>
          <cell r="C432">
            <v>121.103</v>
          </cell>
        </row>
        <row r="433">
          <cell r="A433">
            <v>430</v>
          </cell>
          <cell r="B433">
            <v>1</v>
          </cell>
        </row>
        <row r="434">
          <cell r="A434">
            <v>431</v>
          </cell>
          <cell r="B434">
            <v>1</v>
          </cell>
          <cell r="C434">
            <v>120.356</v>
          </cell>
        </row>
        <row r="435">
          <cell r="A435">
            <v>432</v>
          </cell>
          <cell r="B435">
            <v>1</v>
          </cell>
          <cell r="C435">
            <v>119.336</v>
          </cell>
        </row>
        <row r="436">
          <cell r="A436">
            <v>433</v>
          </cell>
          <cell r="B436">
            <v>1</v>
          </cell>
        </row>
        <row r="437">
          <cell r="A437">
            <v>434</v>
          </cell>
          <cell r="B437">
            <v>1</v>
          </cell>
        </row>
        <row r="438">
          <cell r="A438">
            <v>435</v>
          </cell>
          <cell r="B438">
            <v>1</v>
          </cell>
          <cell r="C438">
            <v>119.803</v>
          </cell>
        </row>
        <row r="439">
          <cell r="A439">
            <v>436</v>
          </cell>
          <cell r="B439">
            <v>1</v>
          </cell>
          <cell r="C439">
            <v>121.886</v>
          </cell>
        </row>
        <row r="440">
          <cell r="A440">
            <v>437</v>
          </cell>
          <cell r="B440">
            <v>1</v>
          </cell>
        </row>
        <row r="441">
          <cell r="A441">
            <v>438</v>
          </cell>
          <cell r="B441">
            <v>1</v>
          </cell>
          <cell r="C441">
            <v>120.5</v>
          </cell>
        </row>
        <row r="442">
          <cell r="A442">
            <v>439</v>
          </cell>
          <cell r="B442">
            <v>1</v>
          </cell>
        </row>
        <row r="443">
          <cell r="A443">
            <v>440</v>
          </cell>
          <cell r="B443">
            <v>1</v>
          </cell>
          <cell r="C443">
            <v>112.842</v>
          </cell>
        </row>
        <row r="444">
          <cell r="A444">
            <v>441</v>
          </cell>
          <cell r="B444">
            <v>1</v>
          </cell>
        </row>
        <row r="445">
          <cell r="A445">
            <v>442</v>
          </cell>
          <cell r="B445">
            <v>1</v>
          </cell>
        </row>
        <row r="446">
          <cell r="A446">
            <v>443</v>
          </cell>
          <cell r="B446">
            <v>1</v>
          </cell>
        </row>
        <row r="447">
          <cell r="A447">
            <v>444</v>
          </cell>
          <cell r="B447">
            <v>1</v>
          </cell>
        </row>
        <row r="448">
          <cell r="A448">
            <v>445</v>
          </cell>
          <cell r="B448">
            <v>1</v>
          </cell>
          <cell r="C448">
            <v>120.483</v>
          </cell>
        </row>
        <row r="449">
          <cell r="A449">
            <v>446</v>
          </cell>
          <cell r="B449">
            <v>1</v>
          </cell>
          <cell r="C449">
            <v>119.439</v>
          </cell>
        </row>
        <row r="450">
          <cell r="A450">
            <v>447</v>
          </cell>
          <cell r="B450">
            <v>1</v>
          </cell>
          <cell r="C450">
            <v>117.168</v>
          </cell>
        </row>
        <row r="451">
          <cell r="A451">
            <v>448</v>
          </cell>
          <cell r="B451">
            <v>1</v>
          </cell>
          <cell r="C451">
            <v>119.577</v>
          </cell>
        </row>
        <row r="452">
          <cell r="A452">
            <v>449</v>
          </cell>
          <cell r="B452">
            <v>1</v>
          </cell>
          <cell r="C452">
            <v>119.857</v>
          </cell>
        </row>
        <row r="453">
          <cell r="A453">
            <v>450</v>
          </cell>
          <cell r="B453">
            <v>1</v>
          </cell>
        </row>
        <row r="454">
          <cell r="A454">
            <v>451</v>
          </cell>
          <cell r="B454">
            <v>1</v>
          </cell>
          <cell r="C454">
            <v>118.476</v>
          </cell>
        </row>
        <row r="455">
          <cell r="A455">
            <v>452</v>
          </cell>
          <cell r="B455">
            <v>1</v>
          </cell>
          <cell r="C455">
            <v>117.9</v>
          </cell>
        </row>
        <row r="456">
          <cell r="A456">
            <v>453</v>
          </cell>
          <cell r="B456">
            <v>1</v>
          </cell>
          <cell r="C456">
            <v>119.082</v>
          </cell>
        </row>
        <row r="457">
          <cell r="A457">
            <v>454</v>
          </cell>
          <cell r="B457">
            <v>1</v>
          </cell>
          <cell r="C457">
            <v>119.215</v>
          </cell>
        </row>
        <row r="458">
          <cell r="A458">
            <v>455</v>
          </cell>
          <cell r="B458">
            <v>1</v>
          </cell>
          <cell r="C458">
            <v>116.06</v>
          </cell>
        </row>
        <row r="459">
          <cell r="A459">
            <v>456</v>
          </cell>
          <cell r="B459">
            <v>1</v>
          </cell>
        </row>
        <row r="460">
          <cell r="A460">
            <v>457</v>
          </cell>
          <cell r="B460">
            <v>1</v>
          </cell>
          <cell r="C460">
            <v>118.747</v>
          </cell>
        </row>
        <row r="461">
          <cell r="A461">
            <v>458</v>
          </cell>
          <cell r="B461">
            <v>1</v>
          </cell>
          <cell r="C461">
            <v>117.794</v>
          </cell>
        </row>
        <row r="462">
          <cell r="A462">
            <v>459</v>
          </cell>
          <cell r="B462">
            <v>1</v>
          </cell>
          <cell r="C462">
            <v>119.392</v>
          </cell>
        </row>
        <row r="463">
          <cell r="A463">
            <v>460</v>
          </cell>
          <cell r="B463">
            <v>1</v>
          </cell>
          <cell r="C463">
            <v>119.228</v>
          </cell>
        </row>
        <row r="464">
          <cell r="A464">
            <v>461</v>
          </cell>
          <cell r="B464">
            <v>1</v>
          </cell>
        </row>
        <row r="465">
          <cell r="A465">
            <v>462</v>
          </cell>
          <cell r="B465">
            <v>1</v>
          </cell>
          <cell r="C465">
            <v>119.66</v>
          </cell>
        </row>
        <row r="466">
          <cell r="A466">
            <v>463</v>
          </cell>
          <cell r="B466">
            <v>1</v>
          </cell>
          <cell r="C466">
            <v>119.975</v>
          </cell>
        </row>
        <row r="467">
          <cell r="A467">
            <v>464</v>
          </cell>
          <cell r="B467">
            <v>1</v>
          </cell>
        </row>
        <row r="468">
          <cell r="A468">
            <v>465</v>
          </cell>
          <cell r="B468">
            <v>1</v>
          </cell>
          <cell r="C468">
            <v>117.923</v>
          </cell>
        </row>
        <row r="469">
          <cell r="A469">
            <v>466</v>
          </cell>
          <cell r="B469">
            <v>1</v>
          </cell>
        </row>
        <row r="470">
          <cell r="A470">
            <v>467</v>
          </cell>
          <cell r="B470">
            <v>1</v>
          </cell>
          <cell r="C470">
            <v>119.417</v>
          </cell>
        </row>
        <row r="471">
          <cell r="A471">
            <v>468</v>
          </cell>
          <cell r="B471">
            <v>1</v>
          </cell>
        </row>
        <row r="472">
          <cell r="A472">
            <v>469</v>
          </cell>
          <cell r="B472">
            <v>1</v>
          </cell>
          <cell r="C472">
            <v>120.43</v>
          </cell>
        </row>
        <row r="473">
          <cell r="A473">
            <v>470</v>
          </cell>
          <cell r="B473">
            <v>1</v>
          </cell>
          <cell r="C473">
            <v>119.922</v>
          </cell>
        </row>
        <row r="474">
          <cell r="A474">
            <v>471</v>
          </cell>
          <cell r="B474">
            <v>1</v>
          </cell>
        </row>
        <row r="475">
          <cell r="A475">
            <v>472</v>
          </cell>
          <cell r="B475">
            <v>1</v>
          </cell>
        </row>
        <row r="476">
          <cell r="A476">
            <v>473</v>
          </cell>
          <cell r="B476">
            <v>1</v>
          </cell>
          <cell r="C476">
            <v>119.656</v>
          </cell>
        </row>
        <row r="477">
          <cell r="A477">
            <v>474</v>
          </cell>
          <cell r="B477">
            <v>1</v>
          </cell>
          <cell r="C477">
            <v>119.527</v>
          </cell>
        </row>
        <row r="478">
          <cell r="A478">
            <v>475</v>
          </cell>
          <cell r="B478">
            <v>1</v>
          </cell>
        </row>
        <row r="479">
          <cell r="A479">
            <v>476</v>
          </cell>
          <cell r="B479">
            <v>1</v>
          </cell>
        </row>
        <row r="480">
          <cell r="A480">
            <v>477</v>
          </cell>
          <cell r="B480">
            <v>1</v>
          </cell>
        </row>
        <row r="481">
          <cell r="A481">
            <v>478</v>
          </cell>
          <cell r="B481">
            <v>1</v>
          </cell>
          <cell r="C481">
            <v>119.396</v>
          </cell>
        </row>
        <row r="482">
          <cell r="A482">
            <v>479</v>
          </cell>
          <cell r="B482">
            <v>1</v>
          </cell>
        </row>
        <row r="483">
          <cell r="A483">
            <v>480</v>
          </cell>
          <cell r="B483">
            <v>1</v>
          </cell>
          <cell r="C483">
            <v>119.855</v>
          </cell>
        </row>
        <row r="484">
          <cell r="A484">
            <v>481</v>
          </cell>
          <cell r="B484">
            <v>1</v>
          </cell>
        </row>
        <row r="485">
          <cell r="A485">
            <v>482</v>
          </cell>
          <cell r="B485">
            <v>1</v>
          </cell>
          <cell r="C485">
            <v>120.238</v>
          </cell>
        </row>
        <row r="486">
          <cell r="A486">
            <v>483</v>
          </cell>
          <cell r="B486">
            <v>1</v>
          </cell>
          <cell r="C486">
            <v>117.82</v>
          </cell>
        </row>
        <row r="487">
          <cell r="A487">
            <v>484</v>
          </cell>
          <cell r="B487">
            <v>1</v>
          </cell>
          <cell r="C487">
            <v>118.326</v>
          </cell>
        </row>
        <row r="488">
          <cell r="A488">
            <v>485</v>
          </cell>
          <cell r="B488">
            <v>1</v>
          </cell>
          <cell r="C488">
            <v>119.772</v>
          </cell>
        </row>
        <row r="489">
          <cell r="A489">
            <v>486</v>
          </cell>
          <cell r="B489">
            <v>1</v>
          </cell>
        </row>
        <row r="490">
          <cell r="A490">
            <v>487</v>
          </cell>
          <cell r="B490">
            <v>1</v>
          </cell>
        </row>
        <row r="491">
          <cell r="A491">
            <v>488</v>
          </cell>
          <cell r="B491">
            <v>1</v>
          </cell>
        </row>
        <row r="492">
          <cell r="A492">
            <v>489</v>
          </cell>
          <cell r="B492">
            <v>1</v>
          </cell>
        </row>
        <row r="493">
          <cell r="A493">
            <v>490</v>
          </cell>
          <cell r="B493">
            <v>1</v>
          </cell>
        </row>
        <row r="494">
          <cell r="A494">
            <v>491</v>
          </cell>
          <cell r="B494">
            <v>1</v>
          </cell>
        </row>
        <row r="495">
          <cell r="A495">
            <v>492</v>
          </cell>
          <cell r="B495">
            <v>1</v>
          </cell>
          <cell r="C495">
            <v>120.033</v>
          </cell>
        </row>
        <row r="496">
          <cell r="A496">
            <v>493</v>
          </cell>
          <cell r="B496">
            <v>1</v>
          </cell>
        </row>
        <row r="497">
          <cell r="A497">
            <v>494</v>
          </cell>
          <cell r="B497">
            <v>1</v>
          </cell>
          <cell r="C497">
            <v>119.912</v>
          </cell>
        </row>
        <row r="498">
          <cell r="A498">
            <v>495</v>
          </cell>
          <cell r="B498">
            <v>1</v>
          </cell>
        </row>
        <row r="499">
          <cell r="A499">
            <v>496</v>
          </cell>
          <cell r="B499">
            <v>1</v>
          </cell>
          <cell r="C499">
            <v>119.029</v>
          </cell>
        </row>
        <row r="500">
          <cell r="A500">
            <v>497</v>
          </cell>
          <cell r="B500">
            <v>1</v>
          </cell>
          <cell r="C500">
            <v>118.181</v>
          </cell>
        </row>
        <row r="501">
          <cell r="A501">
            <v>498</v>
          </cell>
          <cell r="B501">
            <v>1</v>
          </cell>
        </row>
        <row r="502">
          <cell r="A502">
            <v>499</v>
          </cell>
          <cell r="B502">
            <v>1</v>
          </cell>
          <cell r="C502">
            <v>118.88</v>
          </cell>
        </row>
        <row r="503">
          <cell r="A503">
            <v>1141</v>
          </cell>
          <cell r="B503">
            <v>1</v>
          </cell>
          <cell r="C503">
            <v>113.12</v>
          </cell>
        </row>
        <row r="504">
          <cell r="A504">
            <v>1142</v>
          </cell>
          <cell r="B504">
            <v>1</v>
          </cell>
          <cell r="C504">
            <v>112.26</v>
          </cell>
        </row>
        <row r="505">
          <cell r="A505">
            <v>1143</v>
          </cell>
          <cell r="B505">
            <v>1</v>
          </cell>
          <cell r="C505">
            <v>112.44</v>
          </cell>
        </row>
        <row r="506">
          <cell r="A506">
            <v>1144</v>
          </cell>
          <cell r="B506">
            <v>1</v>
          </cell>
          <cell r="C506">
            <v>112.17</v>
          </cell>
        </row>
        <row r="507">
          <cell r="A507">
            <v>1145</v>
          </cell>
          <cell r="B507">
            <v>1</v>
          </cell>
          <cell r="C507">
            <v>113.39</v>
          </cell>
        </row>
        <row r="508">
          <cell r="A508">
            <v>1146</v>
          </cell>
          <cell r="B508">
            <v>0</v>
          </cell>
        </row>
        <row r="509">
          <cell r="A509">
            <v>1147</v>
          </cell>
          <cell r="B509">
            <v>1</v>
          </cell>
          <cell r="C509">
            <v>112.9</v>
          </cell>
        </row>
        <row r="510">
          <cell r="A510">
            <v>1148</v>
          </cell>
          <cell r="B510">
            <v>1</v>
          </cell>
          <cell r="C510">
            <v>112.95</v>
          </cell>
        </row>
        <row r="511">
          <cell r="A511">
            <v>1149</v>
          </cell>
          <cell r="B511">
            <v>1</v>
          </cell>
          <cell r="C511">
            <v>112.57</v>
          </cell>
        </row>
        <row r="512">
          <cell r="A512">
            <v>1150</v>
          </cell>
          <cell r="B512">
            <v>1</v>
          </cell>
          <cell r="C512">
            <v>111.94</v>
          </cell>
        </row>
        <row r="513">
          <cell r="A513">
            <v>1151</v>
          </cell>
          <cell r="B513">
            <v>1</v>
          </cell>
          <cell r="C513">
            <v>112.9</v>
          </cell>
        </row>
        <row r="514">
          <cell r="A514">
            <v>1152</v>
          </cell>
          <cell r="B514">
            <v>1</v>
          </cell>
          <cell r="C514">
            <v>112.54</v>
          </cell>
        </row>
        <row r="515">
          <cell r="A515">
            <v>1153</v>
          </cell>
          <cell r="B515">
            <v>1</v>
          </cell>
          <cell r="C515">
            <v>114.01</v>
          </cell>
        </row>
        <row r="516">
          <cell r="A516">
            <v>1154</v>
          </cell>
          <cell r="B516">
            <v>1</v>
          </cell>
          <cell r="C516">
            <v>112.46</v>
          </cell>
        </row>
        <row r="517">
          <cell r="A517">
            <v>1155</v>
          </cell>
          <cell r="B517">
            <v>1</v>
          </cell>
          <cell r="C517">
            <v>113.72</v>
          </cell>
        </row>
        <row r="518">
          <cell r="A518">
            <v>1156</v>
          </cell>
          <cell r="B518">
            <v>0</v>
          </cell>
        </row>
        <row r="519">
          <cell r="A519">
            <v>1157</v>
          </cell>
          <cell r="B519">
            <v>1</v>
          </cell>
          <cell r="C519">
            <v>112.78</v>
          </cell>
        </row>
        <row r="520">
          <cell r="A520">
            <v>1158</v>
          </cell>
          <cell r="B520">
            <v>1</v>
          </cell>
          <cell r="C520">
            <v>112.78</v>
          </cell>
        </row>
        <row r="521">
          <cell r="A521">
            <v>1159</v>
          </cell>
          <cell r="B521">
            <v>1</v>
          </cell>
          <cell r="C521">
            <v>113.96</v>
          </cell>
        </row>
        <row r="522">
          <cell r="A522">
            <v>1160</v>
          </cell>
          <cell r="B522">
            <v>1</v>
          </cell>
          <cell r="C522">
            <v>111.54</v>
          </cell>
        </row>
        <row r="523">
          <cell r="A523">
            <v>1161</v>
          </cell>
          <cell r="B523">
            <v>1</v>
          </cell>
          <cell r="C523">
            <v>112.15</v>
          </cell>
        </row>
        <row r="524">
          <cell r="A524">
            <v>1162</v>
          </cell>
          <cell r="B524">
            <v>1</v>
          </cell>
          <cell r="C524">
            <v>112.51</v>
          </cell>
        </row>
        <row r="525">
          <cell r="A525">
            <v>1163</v>
          </cell>
          <cell r="B525">
            <v>1</v>
          </cell>
          <cell r="C525">
            <v>112.25</v>
          </cell>
        </row>
        <row r="526">
          <cell r="A526">
            <v>1164</v>
          </cell>
          <cell r="B526">
            <v>1</v>
          </cell>
          <cell r="C526">
            <v>112.71</v>
          </cell>
        </row>
        <row r="527">
          <cell r="A527">
            <v>1165</v>
          </cell>
          <cell r="B527">
            <v>1</v>
          </cell>
          <cell r="C527">
            <v>113.54</v>
          </cell>
        </row>
        <row r="528">
          <cell r="A528">
            <v>1166</v>
          </cell>
          <cell r="B528">
            <v>1</v>
          </cell>
          <cell r="C528">
            <v>114.16</v>
          </cell>
        </row>
        <row r="529">
          <cell r="A529">
            <v>1167</v>
          </cell>
          <cell r="B529">
            <v>1</v>
          </cell>
          <cell r="C529">
            <v>111.84</v>
          </cell>
        </row>
        <row r="530">
          <cell r="A530">
            <v>1168</v>
          </cell>
          <cell r="B530">
            <v>1</v>
          </cell>
          <cell r="C530">
            <v>112.77</v>
          </cell>
        </row>
        <row r="531">
          <cell r="A531">
            <v>1169</v>
          </cell>
          <cell r="B531">
            <v>1</v>
          </cell>
          <cell r="C531">
            <v>112.4</v>
          </cell>
        </row>
        <row r="532">
          <cell r="A532">
            <v>1170</v>
          </cell>
          <cell r="B532">
            <v>1</v>
          </cell>
          <cell r="C532">
            <v>111.11</v>
          </cell>
        </row>
        <row r="533">
          <cell r="A533">
            <v>1171</v>
          </cell>
          <cell r="B533">
            <v>1</v>
          </cell>
          <cell r="C533">
            <v>112.42</v>
          </cell>
        </row>
        <row r="534">
          <cell r="A534">
            <v>1172</v>
          </cell>
          <cell r="B534">
            <v>1</v>
          </cell>
          <cell r="C534">
            <v>112.69</v>
          </cell>
        </row>
        <row r="535">
          <cell r="A535">
            <v>1173</v>
          </cell>
          <cell r="B535">
            <v>1</v>
          </cell>
          <cell r="C535">
            <v>111.62</v>
          </cell>
        </row>
        <row r="536">
          <cell r="A536">
            <v>1174</v>
          </cell>
          <cell r="B536">
            <v>1</v>
          </cell>
          <cell r="C536">
            <v>112.63</v>
          </cell>
        </row>
        <row r="537">
          <cell r="A537">
            <v>1175</v>
          </cell>
          <cell r="B537">
            <v>1</v>
          </cell>
          <cell r="C537">
            <v>112.68</v>
          </cell>
        </row>
        <row r="538">
          <cell r="A538">
            <v>1176</v>
          </cell>
          <cell r="B538">
            <v>1</v>
          </cell>
          <cell r="C538">
            <v>113.18</v>
          </cell>
        </row>
        <row r="539">
          <cell r="A539">
            <v>1177</v>
          </cell>
          <cell r="B539">
            <v>1</v>
          </cell>
          <cell r="C539">
            <v>113.37</v>
          </cell>
        </row>
        <row r="540">
          <cell r="A540">
            <v>1178</v>
          </cell>
          <cell r="B540">
            <v>0</v>
          </cell>
        </row>
        <row r="541">
          <cell r="A541">
            <v>1179</v>
          </cell>
          <cell r="B541">
            <v>1</v>
          </cell>
          <cell r="C541">
            <v>112.72</v>
          </cell>
        </row>
        <row r="542">
          <cell r="A542">
            <v>1180</v>
          </cell>
          <cell r="B542">
            <v>1</v>
          </cell>
          <cell r="C542">
            <v>111.95</v>
          </cell>
        </row>
        <row r="543">
          <cell r="A543">
            <v>1181</v>
          </cell>
          <cell r="B543">
            <v>1</v>
          </cell>
          <cell r="C543">
            <v>111.96</v>
          </cell>
        </row>
        <row r="544">
          <cell r="A544">
            <v>1182</v>
          </cell>
          <cell r="B544">
            <v>1</v>
          </cell>
          <cell r="C544">
            <v>112.74</v>
          </cell>
        </row>
        <row r="545">
          <cell r="A545">
            <v>1183</v>
          </cell>
          <cell r="B545">
            <v>1</v>
          </cell>
          <cell r="C545">
            <v>112.1</v>
          </cell>
        </row>
        <row r="546">
          <cell r="A546">
            <v>1184</v>
          </cell>
          <cell r="B546">
            <v>1</v>
          </cell>
          <cell r="C546">
            <v>112.11</v>
          </cell>
        </row>
        <row r="547">
          <cell r="A547">
            <v>1185</v>
          </cell>
          <cell r="B547">
            <v>1</v>
          </cell>
          <cell r="C547">
            <v>113.04</v>
          </cell>
        </row>
        <row r="548">
          <cell r="A548">
            <v>1186</v>
          </cell>
          <cell r="B548">
            <v>1</v>
          </cell>
          <cell r="C548">
            <v>113.35</v>
          </cell>
        </row>
        <row r="549">
          <cell r="A549">
            <v>1187</v>
          </cell>
          <cell r="B549">
            <v>1</v>
          </cell>
          <cell r="C549">
            <v>112.36</v>
          </cell>
        </row>
        <row r="550">
          <cell r="A550">
            <v>1188</v>
          </cell>
          <cell r="B550">
            <v>1</v>
          </cell>
          <cell r="C550">
            <v>111.85</v>
          </cell>
        </row>
        <row r="551">
          <cell r="A551">
            <v>1189</v>
          </cell>
          <cell r="B551">
            <v>1</v>
          </cell>
          <cell r="C551">
            <v>112.39</v>
          </cell>
        </row>
        <row r="552">
          <cell r="A552">
            <v>1190</v>
          </cell>
          <cell r="B552">
            <v>1</v>
          </cell>
          <cell r="C552">
            <v>113.03</v>
          </cell>
        </row>
        <row r="553">
          <cell r="A553">
            <v>1191</v>
          </cell>
          <cell r="B553">
            <v>1</v>
          </cell>
          <cell r="C553">
            <v>114.05</v>
          </cell>
        </row>
        <row r="554">
          <cell r="A554">
            <v>1192</v>
          </cell>
          <cell r="B554">
            <v>1</v>
          </cell>
          <cell r="C554">
            <v>112.91</v>
          </cell>
        </row>
        <row r="555">
          <cell r="A555">
            <v>1193</v>
          </cell>
          <cell r="B555">
            <v>1</v>
          </cell>
          <cell r="C555">
            <v>113.04</v>
          </cell>
        </row>
        <row r="556">
          <cell r="A556">
            <v>1194</v>
          </cell>
          <cell r="B556">
            <v>1</v>
          </cell>
          <cell r="C556">
            <v>112.35</v>
          </cell>
        </row>
        <row r="557">
          <cell r="A557">
            <v>1195</v>
          </cell>
          <cell r="B557">
            <v>1</v>
          </cell>
          <cell r="C557">
            <v>113.34</v>
          </cell>
        </row>
        <row r="558">
          <cell r="A558">
            <v>1196</v>
          </cell>
          <cell r="B558">
            <v>1</v>
          </cell>
          <cell r="C558">
            <v>112.86</v>
          </cell>
        </row>
        <row r="559">
          <cell r="A559">
            <v>1197</v>
          </cell>
          <cell r="B559">
            <v>1</v>
          </cell>
          <cell r="C559">
            <v>112.95</v>
          </cell>
        </row>
        <row r="560">
          <cell r="A560">
            <v>1198</v>
          </cell>
          <cell r="B560">
            <v>1</v>
          </cell>
          <cell r="C560">
            <v>111.78</v>
          </cell>
        </row>
        <row r="561">
          <cell r="A561">
            <v>1199</v>
          </cell>
          <cell r="B561">
            <v>1</v>
          </cell>
          <cell r="C561">
            <v>112.79</v>
          </cell>
        </row>
        <row r="562">
          <cell r="A562">
            <v>1200</v>
          </cell>
          <cell r="B562">
            <v>1</v>
          </cell>
          <cell r="C562">
            <v>113.36</v>
          </cell>
        </row>
        <row r="563">
          <cell r="A563">
            <v>1201</v>
          </cell>
          <cell r="B563">
            <v>1</v>
          </cell>
          <cell r="C563">
            <v>112.35</v>
          </cell>
        </row>
        <row r="564">
          <cell r="A564">
            <v>1202</v>
          </cell>
          <cell r="B564">
            <v>1</v>
          </cell>
          <cell r="C564">
            <v>113.87</v>
          </cell>
        </row>
        <row r="565">
          <cell r="A565">
            <v>2001</v>
          </cell>
          <cell r="B565">
            <v>1</v>
          </cell>
          <cell r="C565">
            <v>110.84</v>
          </cell>
        </row>
        <row r="566">
          <cell r="A566">
            <v>2002</v>
          </cell>
          <cell r="B566">
            <v>1</v>
          </cell>
          <cell r="C566">
            <v>108.59</v>
          </cell>
        </row>
        <row r="567">
          <cell r="A567">
            <v>2003</v>
          </cell>
          <cell r="B567">
            <v>1</v>
          </cell>
          <cell r="C567">
            <v>111.4</v>
          </cell>
        </row>
        <row r="568">
          <cell r="A568">
            <v>2004</v>
          </cell>
          <cell r="B568">
            <v>1</v>
          </cell>
          <cell r="C568">
            <v>110.33</v>
          </cell>
        </row>
        <row r="569">
          <cell r="A569">
            <v>2005</v>
          </cell>
          <cell r="B569">
            <v>1</v>
          </cell>
          <cell r="C569">
            <v>110.8</v>
          </cell>
        </row>
        <row r="570">
          <cell r="A570">
            <v>2006</v>
          </cell>
          <cell r="B570">
            <v>1</v>
          </cell>
          <cell r="C570">
            <v>108.87</v>
          </cell>
        </row>
        <row r="571">
          <cell r="A571">
            <v>2007</v>
          </cell>
          <cell r="B571">
            <v>1</v>
          </cell>
          <cell r="C571">
            <v>109.77</v>
          </cell>
        </row>
        <row r="572">
          <cell r="A572">
            <v>2008</v>
          </cell>
          <cell r="B572">
            <v>1</v>
          </cell>
          <cell r="C572">
            <v>108.85</v>
          </cell>
        </row>
        <row r="573">
          <cell r="A573">
            <v>2009</v>
          </cell>
          <cell r="B573">
            <v>1</v>
          </cell>
          <cell r="C573">
            <v>109.15</v>
          </cell>
        </row>
        <row r="574">
          <cell r="A574">
            <v>2010</v>
          </cell>
          <cell r="B574">
            <v>1</v>
          </cell>
          <cell r="C574">
            <v>109.42</v>
          </cell>
        </row>
        <row r="575">
          <cell r="A575">
            <v>2011</v>
          </cell>
          <cell r="B575">
            <v>1</v>
          </cell>
          <cell r="C575">
            <v>110.81</v>
          </cell>
        </row>
        <row r="576">
          <cell r="A576">
            <v>2012</v>
          </cell>
          <cell r="B576">
            <v>1</v>
          </cell>
          <cell r="C576">
            <v>110.46</v>
          </cell>
        </row>
        <row r="577">
          <cell r="A577">
            <v>2013</v>
          </cell>
          <cell r="B577">
            <v>1</v>
          </cell>
          <cell r="C577">
            <v>109.83</v>
          </cell>
        </row>
        <row r="578">
          <cell r="A578">
            <v>2014</v>
          </cell>
          <cell r="B578">
            <v>1</v>
          </cell>
          <cell r="C578">
            <v>112.03</v>
          </cell>
        </row>
        <row r="579">
          <cell r="A579">
            <v>2015</v>
          </cell>
          <cell r="B579">
            <v>1</v>
          </cell>
          <cell r="C579">
            <v>110.12</v>
          </cell>
        </row>
        <row r="580">
          <cell r="A580">
            <v>2016</v>
          </cell>
          <cell r="B580">
            <v>1</v>
          </cell>
          <cell r="C580">
            <v>107.63</v>
          </cell>
        </row>
        <row r="581">
          <cell r="A581">
            <v>2017</v>
          </cell>
          <cell r="B581">
            <v>1</v>
          </cell>
          <cell r="C581">
            <v>109.96</v>
          </cell>
        </row>
        <row r="582">
          <cell r="A582">
            <v>2018</v>
          </cell>
          <cell r="B582">
            <v>1</v>
          </cell>
          <cell r="C582">
            <v>109.32</v>
          </cell>
        </row>
        <row r="583">
          <cell r="A583">
            <v>2019</v>
          </cell>
          <cell r="B583">
            <v>1</v>
          </cell>
          <cell r="C583">
            <v>108.2</v>
          </cell>
        </row>
        <row r="584">
          <cell r="A584">
            <v>2020</v>
          </cell>
          <cell r="B584">
            <v>1</v>
          </cell>
          <cell r="C584">
            <v>110.81</v>
          </cell>
        </row>
        <row r="585">
          <cell r="A585">
            <v>2021</v>
          </cell>
          <cell r="B585">
            <v>1</v>
          </cell>
          <cell r="C585">
            <v>110.95</v>
          </cell>
        </row>
        <row r="586">
          <cell r="A586">
            <v>2022</v>
          </cell>
          <cell r="B586">
            <v>1</v>
          </cell>
          <cell r="C586">
            <v>109.76</v>
          </cell>
        </row>
        <row r="587">
          <cell r="A587">
            <v>2023</v>
          </cell>
          <cell r="B587">
            <v>1</v>
          </cell>
          <cell r="C587">
            <v>109.63</v>
          </cell>
        </row>
        <row r="588">
          <cell r="A588">
            <v>2024</v>
          </cell>
          <cell r="B588">
            <v>1</v>
          </cell>
          <cell r="C588">
            <v>110.41</v>
          </cell>
        </row>
        <row r="589">
          <cell r="A589">
            <v>2025</v>
          </cell>
          <cell r="B589">
            <v>0</v>
          </cell>
        </row>
        <row r="590">
          <cell r="A590">
            <v>2026</v>
          </cell>
          <cell r="B590">
            <v>1</v>
          </cell>
          <cell r="C590">
            <v>111.83</v>
          </cell>
        </row>
        <row r="591">
          <cell r="A591">
            <v>2027</v>
          </cell>
          <cell r="B591">
            <v>1</v>
          </cell>
          <cell r="C591">
            <v>110.13</v>
          </cell>
        </row>
        <row r="592">
          <cell r="A592">
            <v>2028</v>
          </cell>
          <cell r="B592">
            <v>1</v>
          </cell>
          <cell r="C592">
            <v>109.92</v>
          </cell>
        </row>
        <row r="593">
          <cell r="A593">
            <v>2029</v>
          </cell>
          <cell r="B593">
            <v>1</v>
          </cell>
          <cell r="C593">
            <v>108.87</v>
          </cell>
        </row>
        <row r="594">
          <cell r="A594">
            <v>2030</v>
          </cell>
          <cell r="B594">
            <v>1</v>
          </cell>
          <cell r="C594">
            <v>110.13</v>
          </cell>
        </row>
        <row r="595">
          <cell r="A595">
            <v>2031</v>
          </cell>
          <cell r="B595">
            <v>1</v>
          </cell>
          <cell r="C595">
            <v>107.83</v>
          </cell>
        </row>
        <row r="596">
          <cell r="A596">
            <v>2032</v>
          </cell>
          <cell r="B596">
            <v>1</v>
          </cell>
          <cell r="C596">
            <v>111.3</v>
          </cell>
        </row>
        <row r="597">
          <cell r="A597">
            <v>2033</v>
          </cell>
          <cell r="B597">
            <v>1</v>
          </cell>
          <cell r="C597">
            <v>110.79</v>
          </cell>
        </row>
        <row r="598">
          <cell r="A598">
            <v>2034</v>
          </cell>
          <cell r="B598">
            <v>1</v>
          </cell>
          <cell r="C598">
            <v>109.25</v>
          </cell>
        </row>
        <row r="599">
          <cell r="A599">
            <v>2035</v>
          </cell>
          <cell r="B599">
            <v>1</v>
          </cell>
          <cell r="C599">
            <v>110.1</v>
          </cell>
        </row>
        <row r="600">
          <cell r="A600">
            <v>2036</v>
          </cell>
          <cell r="B600">
            <v>1</v>
          </cell>
          <cell r="C600">
            <v>109.39</v>
          </cell>
        </row>
        <row r="601">
          <cell r="A601">
            <v>2037</v>
          </cell>
          <cell r="B601">
            <v>1</v>
          </cell>
          <cell r="C601">
            <v>110.47</v>
          </cell>
        </row>
        <row r="602">
          <cell r="A602">
            <v>2038</v>
          </cell>
          <cell r="B602">
            <v>1</v>
          </cell>
          <cell r="C602">
            <v>111.51</v>
          </cell>
        </row>
        <row r="603">
          <cell r="A603">
            <v>2039</v>
          </cell>
          <cell r="B603">
            <v>1</v>
          </cell>
          <cell r="C603">
            <v>111.47</v>
          </cell>
        </row>
        <row r="604">
          <cell r="A604">
            <v>2040</v>
          </cell>
          <cell r="B604">
            <v>1</v>
          </cell>
          <cell r="C604">
            <v>110.01</v>
          </cell>
        </row>
        <row r="605">
          <cell r="A605">
            <v>2041</v>
          </cell>
          <cell r="B605">
            <v>1</v>
          </cell>
          <cell r="C605">
            <v>111.07</v>
          </cell>
        </row>
        <row r="606">
          <cell r="A606">
            <v>2042</v>
          </cell>
          <cell r="B606">
            <v>1</v>
          </cell>
          <cell r="C606">
            <v>110.84</v>
          </cell>
        </row>
        <row r="607">
          <cell r="A607">
            <v>2043</v>
          </cell>
          <cell r="B607">
            <v>1</v>
          </cell>
          <cell r="C607">
            <v>109.68</v>
          </cell>
        </row>
        <row r="608">
          <cell r="A608">
            <v>2044</v>
          </cell>
          <cell r="B608">
            <v>1</v>
          </cell>
          <cell r="C608">
            <v>109.47</v>
          </cell>
        </row>
        <row r="609">
          <cell r="A609">
            <v>2045</v>
          </cell>
          <cell r="B609">
            <v>1</v>
          </cell>
          <cell r="C609">
            <v>110.08</v>
          </cell>
        </row>
        <row r="610">
          <cell r="A610">
            <v>2046</v>
          </cell>
          <cell r="B610">
            <v>1</v>
          </cell>
          <cell r="C610">
            <v>108.28</v>
          </cell>
        </row>
        <row r="611">
          <cell r="A611">
            <v>2047</v>
          </cell>
          <cell r="B611">
            <v>1</v>
          </cell>
          <cell r="C611">
            <v>107.76</v>
          </cell>
        </row>
        <row r="612">
          <cell r="A612">
            <v>2048</v>
          </cell>
          <cell r="B612">
            <v>1</v>
          </cell>
          <cell r="C612">
            <v>107.72</v>
          </cell>
        </row>
        <row r="613">
          <cell r="A613">
            <v>2049</v>
          </cell>
          <cell r="B613">
            <v>1</v>
          </cell>
          <cell r="C613">
            <v>106.87</v>
          </cell>
        </row>
        <row r="614">
          <cell r="A614">
            <v>2050</v>
          </cell>
          <cell r="B614">
            <v>1</v>
          </cell>
          <cell r="C614">
            <v>111.03</v>
          </cell>
        </row>
        <row r="615">
          <cell r="A615">
            <v>2051</v>
          </cell>
          <cell r="B615">
            <v>1</v>
          </cell>
          <cell r="C615">
            <v>112.026337408365</v>
          </cell>
        </row>
        <row r="616">
          <cell r="A616">
            <v>2052</v>
          </cell>
          <cell r="B616">
            <v>1</v>
          </cell>
          <cell r="C616">
            <v>118.079815572064</v>
          </cell>
        </row>
        <row r="617">
          <cell r="A617">
            <v>2053</v>
          </cell>
          <cell r="B617">
            <v>1</v>
          </cell>
          <cell r="C617">
            <v>118.234504843683</v>
          </cell>
        </row>
        <row r="618">
          <cell r="A618">
            <v>2054</v>
          </cell>
          <cell r="B618">
            <v>1</v>
          </cell>
          <cell r="C618">
            <v>117.0899821817</v>
          </cell>
        </row>
        <row r="619">
          <cell r="A619">
            <v>2055</v>
          </cell>
          <cell r="B619">
            <v>1</v>
          </cell>
          <cell r="C619">
            <v>116.684381946857</v>
          </cell>
        </row>
        <row r="620">
          <cell r="A620">
            <v>2056</v>
          </cell>
          <cell r="B620">
            <v>1</v>
          </cell>
          <cell r="C620">
            <v>117.537942222438</v>
          </cell>
        </row>
        <row r="621">
          <cell r="A621">
            <v>2057</v>
          </cell>
          <cell r="B621">
            <v>1</v>
          </cell>
          <cell r="C621">
            <v>117.879716784426</v>
          </cell>
        </row>
        <row r="622">
          <cell r="A622">
            <v>2058</v>
          </cell>
          <cell r="B622">
            <v>1</v>
          </cell>
          <cell r="C622">
            <v>116.877277969095</v>
          </cell>
        </row>
        <row r="623">
          <cell r="A623">
            <v>2059</v>
          </cell>
          <cell r="B623">
            <v>1</v>
          </cell>
          <cell r="C623">
            <v>116.046877152726</v>
          </cell>
        </row>
        <row r="624">
          <cell r="A624">
            <v>2060</v>
          </cell>
          <cell r="B624">
            <v>1</v>
          </cell>
          <cell r="C624">
            <v>116.968416102683</v>
          </cell>
        </row>
        <row r="625">
          <cell r="A625">
            <v>2061</v>
          </cell>
          <cell r="B625">
            <v>1</v>
          </cell>
          <cell r="C625">
            <v>108.557883366761</v>
          </cell>
        </row>
        <row r="626">
          <cell r="A626">
            <v>2062</v>
          </cell>
          <cell r="B626">
            <v>1</v>
          </cell>
          <cell r="C626">
            <v>115.473032644333</v>
          </cell>
        </row>
        <row r="627">
          <cell r="A627">
            <v>2063</v>
          </cell>
          <cell r="B627">
            <v>1</v>
          </cell>
          <cell r="C627">
            <v>108.552802095538</v>
          </cell>
        </row>
        <row r="628">
          <cell r="A628">
            <v>2064</v>
          </cell>
          <cell r="B628">
            <v>1</v>
          </cell>
          <cell r="C628">
            <v>118.278446717718</v>
          </cell>
        </row>
        <row r="629">
          <cell r="A629">
            <v>2065</v>
          </cell>
          <cell r="B629">
            <v>1</v>
          </cell>
          <cell r="C629">
            <v>118.104965787065</v>
          </cell>
        </row>
        <row r="630">
          <cell r="A630">
            <v>2066</v>
          </cell>
          <cell r="B630">
            <v>1</v>
          </cell>
          <cell r="C630">
            <v>109.835044763638</v>
          </cell>
        </row>
        <row r="631">
          <cell r="A631">
            <v>2067</v>
          </cell>
          <cell r="B631">
            <v>1</v>
          </cell>
          <cell r="C631">
            <v>106.651840223757</v>
          </cell>
        </row>
        <row r="632">
          <cell r="A632">
            <v>2068</v>
          </cell>
          <cell r="B632">
            <v>1</v>
          </cell>
          <cell r="C632">
            <v>111.589488406592</v>
          </cell>
        </row>
        <row r="633">
          <cell r="A633">
            <v>2069</v>
          </cell>
          <cell r="B633">
            <v>1</v>
          </cell>
          <cell r="C633">
            <v>109.013027886813</v>
          </cell>
        </row>
        <row r="634">
          <cell r="A634">
            <v>2070</v>
          </cell>
          <cell r="B634">
            <v>1</v>
          </cell>
          <cell r="C634">
            <v>108.465857086432</v>
          </cell>
        </row>
        <row r="635">
          <cell r="A635">
            <v>2071</v>
          </cell>
          <cell r="B635">
            <v>1</v>
          </cell>
          <cell r="C635">
            <v>117.084140386887</v>
          </cell>
        </row>
        <row r="636">
          <cell r="A636">
            <v>2072</v>
          </cell>
          <cell r="B636">
            <v>1</v>
          </cell>
          <cell r="C636">
            <v>116.464089604535</v>
          </cell>
        </row>
        <row r="637">
          <cell r="A637">
            <v>2073</v>
          </cell>
          <cell r="B637">
            <v>1</v>
          </cell>
          <cell r="C637">
            <v>107.544313687283</v>
          </cell>
        </row>
        <row r="638">
          <cell r="A638">
            <v>2074</v>
          </cell>
          <cell r="B638">
            <v>1</v>
          </cell>
          <cell r="C638">
            <v>110.995648205045</v>
          </cell>
        </row>
        <row r="639">
          <cell r="A639">
            <v>2075</v>
          </cell>
          <cell r="B639">
            <v>1</v>
          </cell>
          <cell r="C639">
            <v>111.195</v>
          </cell>
        </row>
        <row r="640">
          <cell r="A640">
            <v>2076</v>
          </cell>
          <cell r="B640">
            <v>1</v>
          </cell>
          <cell r="C640">
            <v>106.588</v>
          </cell>
        </row>
        <row r="641">
          <cell r="A641">
            <v>2077</v>
          </cell>
          <cell r="B641">
            <v>1</v>
          </cell>
          <cell r="C641">
            <v>117.865</v>
          </cell>
        </row>
        <row r="642">
          <cell r="A642">
            <v>2078</v>
          </cell>
          <cell r="B642">
            <v>1</v>
          </cell>
          <cell r="C642">
            <v>110.287</v>
          </cell>
        </row>
        <row r="643">
          <cell r="A643">
            <v>2079</v>
          </cell>
          <cell r="B643">
            <v>1</v>
          </cell>
          <cell r="C643">
            <v>107.908</v>
          </cell>
        </row>
        <row r="644">
          <cell r="A644">
            <v>2080</v>
          </cell>
          <cell r="B644">
            <v>1</v>
          </cell>
          <cell r="C644">
            <v>108.915</v>
          </cell>
        </row>
        <row r="645">
          <cell r="A645">
            <v>2081</v>
          </cell>
          <cell r="B645">
            <v>1</v>
          </cell>
          <cell r="C645">
            <v>119.616</v>
          </cell>
        </row>
        <row r="646">
          <cell r="A646">
            <v>2082</v>
          </cell>
          <cell r="B646">
            <v>1</v>
          </cell>
          <cell r="C646">
            <v>111.381</v>
          </cell>
        </row>
        <row r="647">
          <cell r="A647">
            <v>2083</v>
          </cell>
          <cell r="B647">
            <v>1</v>
          </cell>
          <cell r="C647">
            <v>109.621</v>
          </cell>
        </row>
        <row r="648">
          <cell r="A648">
            <v>2084</v>
          </cell>
          <cell r="B648">
            <v>1</v>
          </cell>
          <cell r="C648">
            <v>109.474</v>
          </cell>
        </row>
        <row r="649">
          <cell r="A649">
            <v>2085</v>
          </cell>
          <cell r="B649">
            <v>1</v>
          </cell>
          <cell r="C649">
            <v>116.369</v>
          </cell>
        </row>
        <row r="650">
          <cell r="A650">
            <v>2086</v>
          </cell>
          <cell r="B650">
            <v>1</v>
          </cell>
          <cell r="C650">
            <v>108.594</v>
          </cell>
        </row>
        <row r="651">
          <cell r="A651">
            <v>2087</v>
          </cell>
          <cell r="B651">
            <v>1</v>
          </cell>
          <cell r="C651">
            <v>111.599</v>
          </cell>
        </row>
        <row r="652">
          <cell r="A652">
            <v>2088</v>
          </cell>
          <cell r="B652">
            <v>1</v>
          </cell>
          <cell r="C652">
            <v>109.447</v>
          </cell>
        </row>
        <row r="653">
          <cell r="A653">
            <v>2089</v>
          </cell>
          <cell r="B653">
            <v>1</v>
          </cell>
          <cell r="C653">
            <v>110.361</v>
          </cell>
        </row>
        <row r="654">
          <cell r="A654">
            <v>2090</v>
          </cell>
          <cell r="B654">
            <v>1</v>
          </cell>
          <cell r="C654">
            <v>112.211</v>
          </cell>
        </row>
        <row r="655">
          <cell r="A655">
            <v>2091</v>
          </cell>
          <cell r="B655">
            <v>1</v>
          </cell>
          <cell r="C655">
            <v>108.968</v>
          </cell>
        </row>
        <row r="656">
          <cell r="A656">
            <v>2092</v>
          </cell>
          <cell r="B656">
            <v>1</v>
          </cell>
          <cell r="C656">
            <v>107.409</v>
          </cell>
        </row>
        <row r="657">
          <cell r="A657">
            <v>2093</v>
          </cell>
          <cell r="B657">
            <v>1</v>
          </cell>
          <cell r="C657">
            <v>109.319</v>
          </cell>
        </row>
        <row r="658">
          <cell r="A658">
            <v>2094</v>
          </cell>
          <cell r="B658">
            <v>1</v>
          </cell>
          <cell r="C658">
            <v>110.441</v>
          </cell>
        </row>
        <row r="659">
          <cell r="A659">
            <v>2095</v>
          </cell>
          <cell r="B659">
            <v>1</v>
          </cell>
          <cell r="C659">
            <v>112.572</v>
          </cell>
        </row>
        <row r="660">
          <cell r="A660">
            <v>2096</v>
          </cell>
          <cell r="B660">
            <v>1</v>
          </cell>
          <cell r="C660">
            <v>107.493</v>
          </cell>
        </row>
        <row r="661">
          <cell r="A661">
            <v>2097</v>
          </cell>
          <cell r="B661">
            <v>1</v>
          </cell>
          <cell r="C661">
            <v>110.563</v>
          </cell>
        </row>
        <row r="662">
          <cell r="A662">
            <v>2098</v>
          </cell>
          <cell r="B662">
            <v>1</v>
          </cell>
          <cell r="C662">
            <v>107.083</v>
          </cell>
        </row>
        <row r="663">
          <cell r="A663">
            <v>2099</v>
          </cell>
          <cell r="B663">
            <v>1</v>
          </cell>
          <cell r="C663">
            <v>111.151</v>
          </cell>
        </row>
        <row r="664">
          <cell r="A664">
            <v>2100</v>
          </cell>
          <cell r="B664">
            <v>1</v>
          </cell>
          <cell r="C664">
            <v>110.746</v>
          </cell>
        </row>
        <row r="665">
          <cell r="A665">
            <v>2101</v>
          </cell>
          <cell r="B665">
            <v>1</v>
          </cell>
          <cell r="C665">
            <v>106.838</v>
          </cell>
        </row>
        <row r="666">
          <cell r="A666">
            <v>2102</v>
          </cell>
          <cell r="B666">
            <v>1</v>
          </cell>
          <cell r="C666">
            <v>111.55</v>
          </cell>
        </row>
        <row r="667">
          <cell r="A667">
            <v>2103</v>
          </cell>
          <cell r="B667">
            <v>1</v>
          </cell>
          <cell r="C667">
            <v>107.335</v>
          </cell>
        </row>
        <row r="668">
          <cell r="A668">
            <v>2104</v>
          </cell>
          <cell r="B668">
            <v>1</v>
          </cell>
          <cell r="C668">
            <v>109.069</v>
          </cell>
        </row>
        <row r="669">
          <cell r="A669">
            <v>2105</v>
          </cell>
          <cell r="B669">
            <v>1</v>
          </cell>
          <cell r="C669">
            <v>110.493</v>
          </cell>
        </row>
        <row r="670">
          <cell r="A670">
            <v>2106</v>
          </cell>
          <cell r="B670">
            <v>1</v>
          </cell>
          <cell r="C670">
            <v>109.009</v>
          </cell>
        </row>
        <row r="671">
          <cell r="A671">
            <v>2107</v>
          </cell>
          <cell r="B671">
            <v>1</v>
          </cell>
          <cell r="C671">
            <v>109.899</v>
          </cell>
        </row>
        <row r="672">
          <cell r="A672">
            <v>2108</v>
          </cell>
          <cell r="B672">
            <v>1</v>
          </cell>
          <cell r="C672">
            <v>109.904</v>
          </cell>
        </row>
        <row r="673">
          <cell r="A673">
            <v>2109</v>
          </cell>
          <cell r="B673">
            <v>1</v>
          </cell>
          <cell r="C673">
            <v>106.604</v>
          </cell>
        </row>
        <row r="674">
          <cell r="A674">
            <v>2110</v>
          </cell>
          <cell r="B674">
            <v>1</v>
          </cell>
          <cell r="C674">
            <v>110.588</v>
          </cell>
        </row>
        <row r="675">
          <cell r="A675">
            <v>2111</v>
          </cell>
          <cell r="B675">
            <v>1</v>
          </cell>
          <cell r="C675">
            <v>109.815</v>
          </cell>
        </row>
        <row r="676">
          <cell r="A676">
            <v>2112</v>
          </cell>
          <cell r="B676">
            <v>1</v>
          </cell>
          <cell r="C676">
            <v>110.8</v>
          </cell>
        </row>
        <row r="677">
          <cell r="A677">
            <v>2113</v>
          </cell>
          <cell r="B677">
            <v>1</v>
          </cell>
          <cell r="C677">
            <v>109.468</v>
          </cell>
        </row>
        <row r="678">
          <cell r="A678">
            <v>2114</v>
          </cell>
          <cell r="B678">
            <v>1</v>
          </cell>
          <cell r="C678">
            <v>108.911</v>
          </cell>
        </row>
        <row r="679">
          <cell r="A679">
            <v>2115</v>
          </cell>
          <cell r="B679">
            <v>1</v>
          </cell>
          <cell r="C679">
            <v>111.74</v>
          </cell>
        </row>
        <row r="680">
          <cell r="A680">
            <v>2116</v>
          </cell>
          <cell r="B680">
            <v>1</v>
          </cell>
          <cell r="C680">
            <v>111.101</v>
          </cell>
        </row>
        <row r="681">
          <cell r="A681">
            <v>2117</v>
          </cell>
          <cell r="B681">
            <v>1</v>
          </cell>
          <cell r="C681">
            <v>109.782</v>
          </cell>
        </row>
        <row r="682">
          <cell r="A682">
            <v>2118</v>
          </cell>
          <cell r="B682">
            <v>1</v>
          </cell>
          <cell r="C682">
            <v>110.017</v>
          </cell>
        </row>
        <row r="683">
          <cell r="A683">
            <v>2119</v>
          </cell>
          <cell r="B683">
            <v>1</v>
          </cell>
          <cell r="C683">
            <v>110.936</v>
          </cell>
        </row>
        <row r="684">
          <cell r="A684">
            <v>2120</v>
          </cell>
          <cell r="B684">
            <v>1</v>
          </cell>
          <cell r="C684">
            <v>110.474</v>
          </cell>
        </row>
        <row r="685">
          <cell r="A685">
            <v>2121</v>
          </cell>
          <cell r="B685">
            <v>1</v>
          </cell>
          <cell r="C685">
            <v>107.501</v>
          </cell>
        </row>
        <row r="686">
          <cell r="A686">
            <v>2122</v>
          </cell>
          <cell r="B686">
            <v>1</v>
          </cell>
          <cell r="C686">
            <v>109.007</v>
          </cell>
        </row>
        <row r="687">
          <cell r="A687">
            <v>2123</v>
          </cell>
          <cell r="B687">
            <v>0</v>
          </cell>
        </row>
        <row r="688">
          <cell r="A688">
            <v>2124</v>
          </cell>
          <cell r="B688">
            <v>0</v>
          </cell>
        </row>
        <row r="689">
          <cell r="A689">
            <v>2125</v>
          </cell>
          <cell r="B689">
            <v>0</v>
          </cell>
        </row>
        <row r="690">
          <cell r="A690">
            <v>2126</v>
          </cell>
          <cell r="B690">
            <v>0</v>
          </cell>
        </row>
        <row r="691">
          <cell r="A691">
            <v>2127</v>
          </cell>
          <cell r="B691">
            <v>0</v>
          </cell>
        </row>
        <row r="692">
          <cell r="A692">
            <v>2128</v>
          </cell>
          <cell r="B692">
            <v>0</v>
          </cell>
        </row>
        <row r="693">
          <cell r="A693">
            <v>2129</v>
          </cell>
          <cell r="B693">
            <v>0</v>
          </cell>
        </row>
        <row r="694">
          <cell r="A694">
            <v>2130</v>
          </cell>
          <cell r="B694">
            <v>0</v>
          </cell>
        </row>
        <row r="695">
          <cell r="A695">
            <v>2131</v>
          </cell>
          <cell r="B695">
            <v>0</v>
          </cell>
        </row>
        <row r="696">
          <cell r="A696">
            <v>2132</v>
          </cell>
          <cell r="B696">
            <v>0</v>
          </cell>
        </row>
        <row r="697">
          <cell r="A697">
            <v>2133</v>
          </cell>
          <cell r="B697">
            <v>0</v>
          </cell>
        </row>
        <row r="698">
          <cell r="A698">
            <v>2134</v>
          </cell>
          <cell r="B698">
            <v>0</v>
          </cell>
        </row>
        <row r="699">
          <cell r="A699">
            <v>2135</v>
          </cell>
          <cell r="B699">
            <v>0</v>
          </cell>
        </row>
        <row r="700">
          <cell r="A700">
            <v>2136</v>
          </cell>
          <cell r="B700">
            <v>0</v>
          </cell>
        </row>
        <row r="701">
          <cell r="A701">
            <v>2137</v>
          </cell>
          <cell r="B701">
            <v>0</v>
          </cell>
        </row>
        <row r="702">
          <cell r="A702">
            <v>2138</v>
          </cell>
          <cell r="B702">
            <v>0</v>
          </cell>
        </row>
        <row r="703">
          <cell r="A703">
            <v>2139</v>
          </cell>
          <cell r="B703">
            <v>0</v>
          </cell>
        </row>
        <row r="704">
          <cell r="A704">
            <v>2140</v>
          </cell>
          <cell r="B704">
            <v>0</v>
          </cell>
        </row>
        <row r="705">
          <cell r="A705">
            <v>2141</v>
          </cell>
          <cell r="B705">
            <v>0</v>
          </cell>
        </row>
        <row r="706">
          <cell r="A706">
            <v>2142</v>
          </cell>
          <cell r="B706">
            <v>0</v>
          </cell>
        </row>
        <row r="707">
          <cell r="A707">
            <v>2143</v>
          </cell>
          <cell r="B707">
            <v>0</v>
          </cell>
        </row>
        <row r="708">
          <cell r="A708">
            <v>2144</v>
          </cell>
          <cell r="B708">
            <v>0</v>
          </cell>
        </row>
        <row r="709">
          <cell r="A709">
            <v>2145</v>
          </cell>
          <cell r="B709">
            <v>0</v>
          </cell>
        </row>
        <row r="710">
          <cell r="A710">
            <v>2146</v>
          </cell>
          <cell r="B710">
            <v>0</v>
          </cell>
        </row>
        <row r="711">
          <cell r="A711">
            <v>2147</v>
          </cell>
          <cell r="B711">
            <v>0</v>
          </cell>
        </row>
        <row r="712">
          <cell r="A712">
            <v>2148</v>
          </cell>
          <cell r="B712">
            <v>0</v>
          </cell>
        </row>
        <row r="713">
          <cell r="A713">
            <v>2149</v>
          </cell>
          <cell r="B713">
            <v>0</v>
          </cell>
        </row>
        <row r="714">
          <cell r="A714">
            <v>2150</v>
          </cell>
          <cell r="B714">
            <v>0</v>
          </cell>
        </row>
        <row r="715">
          <cell r="A715">
            <v>3000</v>
          </cell>
          <cell r="B715">
            <v>0</v>
          </cell>
        </row>
        <row r="716">
          <cell r="A716">
            <v>3001</v>
          </cell>
          <cell r="B716">
            <v>0</v>
          </cell>
        </row>
        <row r="717">
          <cell r="A717">
            <v>3002</v>
          </cell>
          <cell r="B717">
            <v>0</v>
          </cell>
        </row>
        <row r="718">
          <cell r="A718">
            <v>3003</v>
          </cell>
          <cell r="B718">
            <v>0</v>
          </cell>
        </row>
        <row r="719">
          <cell r="A719">
            <v>3004</v>
          </cell>
          <cell r="B719">
            <v>0</v>
          </cell>
        </row>
        <row r="720">
          <cell r="A720">
            <v>3005</v>
          </cell>
          <cell r="B720">
            <v>0</v>
          </cell>
        </row>
        <row r="721">
          <cell r="A721">
            <v>3006</v>
          </cell>
          <cell r="B721">
            <v>0</v>
          </cell>
        </row>
        <row r="722">
          <cell r="A722">
            <v>3007</v>
          </cell>
          <cell r="B722">
            <v>0</v>
          </cell>
        </row>
        <row r="723">
          <cell r="A723">
            <v>3008</v>
          </cell>
          <cell r="B723">
            <v>1</v>
          </cell>
          <cell r="C723">
            <v>116</v>
          </cell>
        </row>
        <row r="724">
          <cell r="A724">
            <v>3009</v>
          </cell>
          <cell r="B724">
            <v>1</v>
          </cell>
          <cell r="C724">
            <v>117.65</v>
          </cell>
        </row>
        <row r="725">
          <cell r="A725">
            <v>3010</v>
          </cell>
          <cell r="B725">
            <v>1</v>
          </cell>
          <cell r="C725">
            <v>117.32</v>
          </cell>
        </row>
        <row r="726">
          <cell r="A726">
            <v>3011</v>
          </cell>
          <cell r="B726">
            <v>1</v>
          </cell>
          <cell r="C726">
            <v>116.23</v>
          </cell>
        </row>
        <row r="727">
          <cell r="A727">
            <v>3012</v>
          </cell>
          <cell r="B727">
            <v>0</v>
          </cell>
        </row>
        <row r="728">
          <cell r="A728">
            <v>3013</v>
          </cell>
          <cell r="B728">
            <v>1</v>
          </cell>
          <cell r="C728">
            <v>117.17</v>
          </cell>
        </row>
        <row r="729">
          <cell r="A729">
            <v>3014</v>
          </cell>
          <cell r="B729">
            <v>0</v>
          </cell>
        </row>
        <row r="730">
          <cell r="A730">
            <v>3015</v>
          </cell>
          <cell r="B730">
            <v>0</v>
          </cell>
        </row>
        <row r="731">
          <cell r="A731">
            <v>3016</v>
          </cell>
          <cell r="B731">
            <v>0</v>
          </cell>
        </row>
        <row r="732">
          <cell r="A732">
            <v>3017</v>
          </cell>
          <cell r="B732">
            <v>0</v>
          </cell>
        </row>
        <row r="733">
          <cell r="A733">
            <v>3018</v>
          </cell>
          <cell r="B733">
            <v>0</v>
          </cell>
        </row>
        <row r="734">
          <cell r="A734">
            <v>3019</v>
          </cell>
          <cell r="B734">
            <v>0</v>
          </cell>
        </row>
        <row r="735">
          <cell r="A735">
            <v>3020</v>
          </cell>
          <cell r="B735">
            <v>0</v>
          </cell>
        </row>
        <row r="736">
          <cell r="A736">
            <v>3021</v>
          </cell>
          <cell r="B736">
            <v>1</v>
          </cell>
          <cell r="C736">
            <v>112.648603421374</v>
          </cell>
        </row>
        <row r="737">
          <cell r="A737">
            <v>3022</v>
          </cell>
          <cell r="B737">
            <v>0</v>
          </cell>
        </row>
        <row r="738">
          <cell r="A738">
            <v>3023</v>
          </cell>
          <cell r="B738">
            <v>0</v>
          </cell>
        </row>
        <row r="739">
          <cell r="A739">
            <v>3024</v>
          </cell>
          <cell r="B739">
            <v>1</v>
          </cell>
          <cell r="C739">
            <v>114.028488103567</v>
          </cell>
        </row>
        <row r="740">
          <cell r="A740">
            <v>3025</v>
          </cell>
          <cell r="B740">
            <v>0</v>
          </cell>
        </row>
        <row r="741">
          <cell r="A741">
            <v>3026</v>
          </cell>
          <cell r="B741">
            <v>1</v>
          </cell>
          <cell r="C741">
            <v>117.7</v>
          </cell>
        </row>
        <row r="742">
          <cell r="A742">
            <v>3027</v>
          </cell>
          <cell r="B742">
            <v>1</v>
          </cell>
          <cell r="C742">
            <v>116.45</v>
          </cell>
        </row>
        <row r="743">
          <cell r="A743">
            <v>3028</v>
          </cell>
          <cell r="B743">
            <v>1</v>
          </cell>
          <cell r="C743">
            <v>115.96</v>
          </cell>
        </row>
        <row r="744">
          <cell r="A744">
            <v>3029</v>
          </cell>
          <cell r="B744">
            <v>0</v>
          </cell>
        </row>
        <row r="745">
          <cell r="A745">
            <v>3030</v>
          </cell>
          <cell r="B745">
            <v>0</v>
          </cell>
        </row>
        <row r="746">
          <cell r="A746">
            <v>3031</v>
          </cell>
          <cell r="B746">
            <v>1</v>
          </cell>
          <cell r="C746">
            <v>117.56</v>
          </cell>
        </row>
        <row r="747">
          <cell r="A747">
            <v>3032</v>
          </cell>
          <cell r="B747">
            <v>0</v>
          </cell>
        </row>
        <row r="748">
          <cell r="A748">
            <v>3033</v>
          </cell>
          <cell r="B748">
            <v>0</v>
          </cell>
        </row>
        <row r="749">
          <cell r="A749">
            <v>3034</v>
          </cell>
          <cell r="B749">
            <v>1</v>
          </cell>
          <cell r="C749">
            <v>116.21</v>
          </cell>
        </row>
        <row r="750">
          <cell r="A750">
            <v>3035</v>
          </cell>
          <cell r="B750">
            <v>1</v>
          </cell>
          <cell r="C750">
            <v>115.67</v>
          </cell>
        </row>
        <row r="751">
          <cell r="A751">
            <v>3036</v>
          </cell>
          <cell r="B751">
            <v>0</v>
          </cell>
        </row>
        <row r="752">
          <cell r="A752">
            <v>3037</v>
          </cell>
          <cell r="B752">
            <v>0</v>
          </cell>
        </row>
        <row r="753">
          <cell r="A753">
            <v>3038</v>
          </cell>
          <cell r="B753">
            <v>1</v>
          </cell>
          <cell r="C753">
            <v>115.95</v>
          </cell>
        </row>
        <row r="754">
          <cell r="A754">
            <v>3039</v>
          </cell>
          <cell r="B754">
            <v>1</v>
          </cell>
          <cell r="C754">
            <v>116.46</v>
          </cell>
        </row>
        <row r="755">
          <cell r="A755">
            <v>3040</v>
          </cell>
          <cell r="B755">
            <v>0</v>
          </cell>
        </row>
        <row r="756">
          <cell r="A756">
            <v>3041</v>
          </cell>
          <cell r="B756">
            <v>0</v>
          </cell>
        </row>
        <row r="757">
          <cell r="A757">
            <v>3042</v>
          </cell>
          <cell r="B757">
            <v>1</v>
          </cell>
          <cell r="C757">
            <v>117.21</v>
          </cell>
        </row>
        <row r="758">
          <cell r="A758">
            <v>3043</v>
          </cell>
          <cell r="B758">
            <v>0</v>
          </cell>
        </row>
        <row r="759">
          <cell r="A759">
            <v>3044</v>
          </cell>
          <cell r="B759">
            <v>0</v>
          </cell>
        </row>
        <row r="760">
          <cell r="A760">
            <v>3045</v>
          </cell>
          <cell r="B760">
            <v>1</v>
          </cell>
          <cell r="C760">
            <v>118.7</v>
          </cell>
        </row>
        <row r="761">
          <cell r="A761">
            <v>3046</v>
          </cell>
          <cell r="B761">
            <v>0</v>
          </cell>
        </row>
        <row r="762">
          <cell r="A762">
            <v>3047</v>
          </cell>
          <cell r="B762">
            <v>0</v>
          </cell>
        </row>
        <row r="763">
          <cell r="A763">
            <v>3048</v>
          </cell>
          <cell r="B763">
            <v>0</v>
          </cell>
        </row>
        <row r="764">
          <cell r="A764">
            <v>3049</v>
          </cell>
          <cell r="B764">
            <v>1</v>
          </cell>
          <cell r="C764">
            <v>115.27</v>
          </cell>
        </row>
        <row r="765">
          <cell r="A765">
            <v>3050</v>
          </cell>
          <cell r="B765">
            <v>1</v>
          </cell>
          <cell r="C765">
            <v>116.74</v>
          </cell>
        </row>
        <row r="766">
          <cell r="A766">
            <v>3051</v>
          </cell>
          <cell r="B766">
            <v>1</v>
          </cell>
          <cell r="C766">
            <v>117.34</v>
          </cell>
        </row>
        <row r="767">
          <cell r="A767">
            <v>3052</v>
          </cell>
          <cell r="B767">
            <v>0</v>
          </cell>
        </row>
        <row r="768">
          <cell r="A768">
            <v>3053</v>
          </cell>
          <cell r="B768">
            <v>1</v>
          </cell>
          <cell r="C768">
            <v>116.42</v>
          </cell>
        </row>
        <row r="769">
          <cell r="A769">
            <v>3054</v>
          </cell>
          <cell r="B769">
            <v>1</v>
          </cell>
          <cell r="C769">
            <v>115.39</v>
          </cell>
        </row>
        <row r="770">
          <cell r="A770">
            <v>3055</v>
          </cell>
          <cell r="B770">
            <v>1</v>
          </cell>
          <cell r="C770">
            <v>117.53</v>
          </cell>
        </row>
        <row r="771">
          <cell r="A771">
            <v>3056</v>
          </cell>
          <cell r="B771">
            <v>0</v>
          </cell>
        </row>
        <row r="772">
          <cell r="A772">
            <v>3057</v>
          </cell>
          <cell r="B772">
            <v>0</v>
          </cell>
        </row>
        <row r="773">
          <cell r="A773">
            <v>3058</v>
          </cell>
          <cell r="B773">
            <v>0</v>
          </cell>
        </row>
        <row r="774">
          <cell r="A774">
            <v>3059</v>
          </cell>
          <cell r="B774">
            <v>0</v>
          </cell>
        </row>
        <row r="775">
          <cell r="A775">
            <v>3060</v>
          </cell>
          <cell r="B775">
            <v>0</v>
          </cell>
        </row>
        <row r="776">
          <cell r="A776">
            <v>3061</v>
          </cell>
          <cell r="B776">
            <v>0</v>
          </cell>
        </row>
        <row r="777">
          <cell r="A777">
            <v>3062</v>
          </cell>
          <cell r="B777">
            <v>0</v>
          </cell>
        </row>
        <row r="778">
          <cell r="A778">
            <v>3063</v>
          </cell>
          <cell r="B778">
            <v>0</v>
          </cell>
        </row>
        <row r="779">
          <cell r="A779">
            <v>3064</v>
          </cell>
          <cell r="B779">
            <v>0</v>
          </cell>
        </row>
        <row r="780">
          <cell r="A780">
            <v>3065</v>
          </cell>
          <cell r="B780">
            <v>0</v>
          </cell>
        </row>
        <row r="781">
          <cell r="A781">
            <v>3066</v>
          </cell>
          <cell r="B781">
            <v>0</v>
          </cell>
        </row>
        <row r="782">
          <cell r="A782">
            <v>3067</v>
          </cell>
          <cell r="B782">
            <v>0</v>
          </cell>
        </row>
        <row r="783">
          <cell r="A783">
            <v>3068</v>
          </cell>
          <cell r="B783">
            <v>0</v>
          </cell>
        </row>
        <row r="784">
          <cell r="A784">
            <v>3069</v>
          </cell>
          <cell r="B784">
            <v>0</v>
          </cell>
        </row>
        <row r="785">
          <cell r="A785">
            <v>3070</v>
          </cell>
          <cell r="B785">
            <v>0</v>
          </cell>
        </row>
        <row r="786">
          <cell r="A786">
            <v>3071</v>
          </cell>
          <cell r="B786">
            <v>0</v>
          </cell>
        </row>
        <row r="787">
          <cell r="A787">
            <v>3072</v>
          </cell>
          <cell r="B787">
            <v>0</v>
          </cell>
        </row>
        <row r="788">
          <cell r="A788">
            <v>3073</v>
          </cell>
          <cell r="B788">
            <v>0</v>
          </cell>
        </row>
        <row r="789">
          <cell r="A789">
            <v>3074</v>
          </cell>
          <cell r="B789">
            <v>0</v>
          </cell>
        </row>
        <row r="790">
          <cell r="A790">
            <v>3075</v>
          </cell>
          <cell r="B790">
            <v>0</v>
          </cell>
        </row>
        <row r="791">
          <cell r="A791">
            <v>3076</v>
          </cell>
          <cell r="B791">
            <v>0</v>
          </cell>
        </row>
        <row r="792">
          <cell r="A792">
            <v>3077</v>
          </cell>
          <cell r="B792">
            <v>0</v>
          </cell>
        </row>
        <row r="793">
          <cell r="A793">
            <v>3078</v>
          </cell>
          <cell r="B793">
            <v>0</v>
          </cell>
        </row>
        <row r="794">
          <cell r="A794">
            <v>3079</v>
          </cell>
          <cell r="B794">
            <v>0</v>
          </cell>
        </row>
        <row r="795">
          <cell r="A795">
            <v>3080</v>
          </cell>
          <cell r="B795">
            <v>0</v>
          </cell>
        </row>
        <row r="796">
          <cell r="A796">
            <v>3081</v>
          </cell>
          <cell r="B796">
            <v>0</v>
          </cell>
        </row>
        <row r="797">
          <cell r="A797">
            <v>3082</v>
          </cell>
          <cell r="B797">
            <v>0</v>
          </cell>
        </row>
        <row r="798">
          <cell r="A798">
            <v>3083</v>
          </cell>
          <cell r="B798">
            <v>0</v>
          </cell>
        </row>
        <row r="799">
          <cell r="A799">
            <v>3084</v>
          </cell>
          <cell r="B799">
            <v>0</v>
          </cell>
        </row>
        <row r="800">
          <cell r="A800">
            <v>3085</v>
          </cell>
          <cell r="B800">
            <v>0</v>
          </cell>
        </row>
        <row r="801">
          <cell r="A801">
            <v>3086</v>
          </cell>
          <cell r="B801">
            <v>0</v>
          </cell>
        </row>
        <row r="802">
          <cell r="A802">
            <v>3087</v>
          </cell>
          <cell r="B802">
            <v>0</v>
          </cell>
        </row>
        <row r="803">
          <cell r="A803">
            <v>3088</v>
          </cell>
          <cell r="B803">
            <v>0</v>
          </cell>
        </row>
        <row r="804">
          <cell r="A804">
            <v>3089</v>
          </cell>
          <cell r="B804">
            <v>0</v>
          </cell>
        </row>
        <row r="805">
          <cell r="A805">
            <v>3090</v>
          </cell>
          <cell r="B805">
            <v>0</v>
          </cell>
        </row>
        <row r="806">
          <cell r="A806">
            <v>3091</v>
          </cell>
          <cell r="B806">
            <v>0</v>
          </cell>
        </row>
        <row r="807">
          <cell r="A807">
            <v>3092</v>
          </cell>
          <cell r="B807">
            <v>0</v>
          </cell>
        </row>
        <row r="808">
          <cell r="A808">
            <v>3093</v>
          </cell>
          <cell r="B808">
            <v>0</v>
          </cell>
        </row>
        <row r="809">
          <cell r="A809">
            <v>3094</v>
          </cell>
          <cell r="B809">
            <v>0</v>
          </cell>
        </row>
        <row r="810">
          <cell r="A810">
            <v>3095</v>
          </cell>
          <cell r="B810">
            <v>0</v>
          </cell>
        </row>
        <row r="811">
          <cell r="A811">
            <v>3096</v>
          </cell>
          <cell r="B811">
            <v>0</v>
          </cell>
        </row>
        <row r="812">
          <cell r="A812">
            <v>3097</v>
          </cell>
          <cell r="B812">
            <v>0</v>
          </cell>
        </row>
        <row r="813">
          <cell r="A813">
            <v>3098</v>
          </cell>
          <cell r="B813">
            <v>0</v>
          </cell>
        </row>
        <row r="814">
          <cell r="A814">
            <v>3099</v>
          </cell>
          <cell r="B814">
            <v>0</v>
          </cell>
        </row>
        <row r="815">
          <cell r="A815">
            <v>3100</v>
          </cell>
          <cell r="B815">
            <v>0</v>
          </cell>
        </row>
        <row r="816">
          <cell r="A816">
            <v>3101</v>
          </cell>
          <cell r="B816">
            <v>0</v>
          </cell>
        </row>
        <row r="817">
          <cell r="A817">
            <v>3102</v>
          </cell>
          <cell r="B817">
            <v>0</v>
          </cell>
        </row>
        <row r="818">
          <cell r="A818">
            <v>3103</v>
          </cell>
          <cell r="B818">
            <v>0</v>
          </cell>
        </row>
        <row r="819">
          <cell r="A819">
            <v>3104</v>
          </cell>
          <cell r="B819">
            <v>0</v>
          </cell>
        </row>
        <row r="820">
          <cell r="A820">
            <v>3105</v>
          </cell>
          <cell r="B820">
            <v>0</v>
          </cell>
        </row>
        <row r="821">
          <cell r="A821">
            <v>3106</v>
          </cell>
          <cell r="B821">
            <v>0</v>
          </cell>
        </row>
        <row r="822">
          <cell r="A822">
            <v>3107</v>
          </cell>
          <cell r="B822">
            <v>0</v>
          </cell>
        </row>
        <row r="823">
          <cell r="A823">
            <v>3108</v>
          </cell>
          <cell r="B823">
            <v>0</v>
          </cell>
        </row>
        <row r="824">
          <cell r="A824">
            <v>3109</v>
          </cell>
          <cell r="B824">
            <v>0</v>
          </cell>
        </row>
        <row r="825">
          <cell r="A825">
            <v>3110</v>
          </cell>
          <cell r="B825">
            <v>0</v>
          </cell>
        </row>
        <row r="826">
          <cell r="A826">
            <v>3111</v>
          </cell>
          <cell r="B826">
            <v>0</v>
          </cell>
        </row>
        <row r="827">
          <cell r="A827">
            <v>3112</v>
          </cell>
          <cell r="B827">
            <v>0</v>
          </cell>
        </row>
        <row r="828">
          <cell r="A828">
            <v>3113</v>
          </cell>
          <cell r="B828">
            <v>0</v>
          </cell>
        </row>
        <row r="829">
          <cell r="A829">
            <v>3114</v>
          </cell>
          <cell r="B829">
            <v>0</v>
          </cell>
        </row>
        <row r="830">
          <cell r="A830">
            <v>3115</v>
          </cell>
          <cell r="B830">
            <v>0</v>
          </cell>
        </row>
        <row r="831">
          <cell r="A831">
            <v>3116</v>
          </cell>
          <cell r="B831">
            <v>0</v>
          </cell>
        </row>
        <row r="832">
          <cell r="A832">
            <v>3117</v>
          </cell>
          <cell r="B832">
            <v>0</v>
          </cell>
        </row>
        <row r="833">
          <cell r="A833">
            <v>3118</v>
          </cell>
          <cell r="B833">
            <v>0</v>
          </cell>
        </row>
        <row r="834">
          <cell r="A834">
            <v>3119</v>
          </cell>
          <cell r="B834">
            <v>0</v>
          </cell>
        </row>
        <row r="835">
          <cell r="A835">
            <v>3120</v>
          </cell>
          <cell r="B835">
            <v>0</v>
          </cell>
        </row>
        <row r="836">
          <cell r="A836">
            <v>3121</v>
          </cell>
          <cell r="B836">
            <v>0</v>
          </cell>
        </row>
        <row r="837">
          <cell r="A837">
            <v>3122</v>
          </cell>
          <cell r="B837">
            <v>0</v>
          </cell>
        </row>
        <row r="838">
          <cell r="A838">
            <v>3123</v>
          </cell>
          <cell r="B838">
            <v>0</v>
          </cell>
        </row>
        <row r="839">
          <cell r="A839">
            <v>3124</v>
          </cell>
          <cell r="B839">
            <v>0</v>
          </cell>
        </row>
        <row r="840">
          <cell r="A840">
            <v>3125</v>
          </cell>
          <cell r="B840">
            <v>0</v>
          </cell>
        </row>
        <row r="841">
          <cell r="A841">
            <v>3126</v>
          </cell>
          <cell r="B841">
            <v>0</v>
          </cell>
        </row>
        <row r="842">
          <cell r="A842">
            <v>3127</v>
          </cell>
          <cell r="B842">
            <v>0</v>
          </cell>
        </row>
        <row r="843">
          <cell r="A843">
            <v>3128</v>
          </cell>
          <cell r="B843">
            <v>0</v>
          </cell>
        </row>
        <row r="844">
          <cell r="A844">
            <v>3129</v>
          </cell>
          <cell r="B844">
            <v>0</v>
          </cell>
        </row>
        <row r="845">
          <cell r="A845">
            <v>3130</v>
          </cell>
          <cell r="B845">
            <v>0</v>
          </cell>
        </row>
        <row r="846">
          <cell r="A846">
            <v>3131</v>
          </cell>
          <cell r="B846">
            <v>0</v>
          </cell>
        </row>
        <row r="847">
          <cell r="A847">
            <v>3132</v>
          </cell>
          <cell r="B847">
            <v>0</v>
          </cell>
        </row>
        <row r="848">
          <cell r="A848">
            <v>3133</v>
          </cell>
          <cell r="B848">
            <v>0</v>
          </cell>
        </row>
        <row r="849">
          <cell r="A849">
            <v>3134</v>
          </cell>
          <cell r="B849">
            <v>0</v>
          </cell>
        </row>
        <row r="850">
          <cell r="A850">
            <v>3135</v>
          </cell>
          <cell r="B850">
            <v>0</v>
          </cell>
        </row>
        <row r="851">
          <cell r="A851">
            <v>3136</v>
          </cell>
          <cell r="B851">
            <v>0</v>
          </cell>
        </row>
        <row r="852">
          <cell r="A852">
            <v>3137</v>
          </cell>
          <cell r="B852">
            <v>0</v>
          </cell>
        </row>
        <row r="853">
          <cell r="A853">
            <v>3138</v>
          </cell>
          <cell r="B853">
            <v>0</v>
          </cell>
        </row>
        <row r="854">
          <cell r="A854">
            <v>3139</v>
          </cell>
          <cell r="B854">
            <v>0</v>
          </cell>
        </row>
        <row r="855">
          <cell r="A855">
            <v>3140</v>
          </cell>
          <cell r="B855">
            <v>0</v>
          </cell>
        </row>
        <row r="856">
          <cell r="A856">
            <v>3141</v>
          </cell>
          <cell r="B856">
            <v>0</v>
          </cell>
        </row>
        <row r="857">
          <cell r="A857">
            <v>3142</v>
          </cell>
          <cell r="B857">
            <v>0</v>
          </cell>
        </row>
        <row r="858">
          <cell r="A858">
            <v>3143</v>
          </cell>
          <cell r="B858">
            <v>0</v>
          </cell>
        </row>
        <row r="859">
          <cell r="A859">
            <v>3144</v>
          </cell>
          <cell r="B859">
            <v>0</v>
          </cell>
        </row>
        <row r="860">
          <cell r="A860">
            <v>3145</v>
          </cell>
          <cell r="B860">
            <v>0</v>
          </cell>
        </row>
        <row r="861">
          <cell r="A861">
            <v>3146</v>
          </cell>
          <cell r="B861">
            <v>0</v>
          </cell>
        </row>
        <row r="862">
          <cell r="A862">
            <v>3147</v>
          </cell>
          <cell r="B862">
            <v>0</v>
          </cell>
        </row>
        <row r="863">
          <cell r="A863">
            <v>3148</v>
          </cell>
          <cell r="B863">
            <v>0</v>
          </cell>
        </row>
        <row r="864">
          <cell r="A864">
            <v>3149</v>
          </cell>
          <cell r="B864">
            <v>0</v>
          </cell>
        </row>
        <row r="865">
          <cell r="A865">
            <v>3150</v>
          </cell>
          <cell r="B865">
            <v>0</v>
          </cell>
        </row>
        <row r="866">
          <cell r="A866">
            <v>3151</v>
          </cell>
          <cell r="B866">
            <v>0</v>
          </cell>
        </row>
        <row r="867">
          <cell r="A867">
            <v>3152</v>
          </cell>
          <cell r="B867">
            <v>0</v>
          </cell>
        </row>
        <row r="868">
          <cell r="A868">
            <v>3153</v>
          </cell>
          <cell r="B868">
            <v>0</v>
          </cell>
        </row>
        <row r="869">
          <cell r="A869">
            <v>3154</v>
          </cell>
          <cell r="B869">
            <v>0</v>
          </cell>
        </row>
        <row r="870">
          <cell r="A870">
            <v>3155</v>
          </cell>
          <cell r="B870">
            <v>1</v>
          </cell>
          <cell r="C870">
            <v>116.07</v>
          </cell>
        </row>
        <row r="871">
          <cell r="A871">
            <v>3156</v>
          </cell>
          <cell r="B871">
            <v>1</v>
          </cell>
          <cell r="C871">
            <v>115.6</v>
          </cell>
        </row>
        <row r="872">
          <cell r="A872">
            <v>3157</v>
          </cell>
          <cell r="B872">
            <v>1</v>
          </cell>
          <cell r="C872">
            <v>114.35</v>
          </cell>
        </row>
        <row r="873">
          <cell r="A873">
            <v>3158</v>
          </cell>
          <cell r="B873">
            <v>0</v>
          </cell>
        </row>
        <row r="874">
          <cell r="A874">
            <v>3159</v>
          </cell>
          <cell r="B874">
            <v>1</v>
          </cell>
          <cell r="C874">
            <v>116.17</v>
          </cell>
        </row>
        <row r="875">
          <cell r="A875">
            <v>3160</v>
          </cell>
          <cell r="B875">
            <v>1</v>
          </cell>
          <cell r="C875">
            <v>116.77</v>
          </cell>
        </row>
        <row r="876">
          <cell r="A876">
            <v>3161</v>
          </cell>
          <cell r="B876">
            <v>1</v>
          </cell>
          <cell r="C876">
            <v>119.09</v>
          </cell>
        </row>
        <row r="877">
          <cell r="A877">
            <v>3162</v>
          </cell>
          <cell r="B877">
            <v>0</v>
          </cell>
        </row>
        <row r="878">
          <cell r="A878">
            <v>3163</v>
          </cell>
          <cell r="B878">
            <v>1</v>
          </cell>
          <cell r="C878">
            <v>117.68</v>
          </cell>
        </row>
        <row r="879">
          <cell r="A879">
            <v>3164</v>
          </cell>
          <cell r="B879">
            <v>0</v>
          </cell>
        </row>
        <row r="880">
          <cell r="A880">
            <v>3165</v>
          </cell>
          <cell r="B880">
            <v>0</v>
          </cell>
        </row>
        <row r="881">
          <cell r="A881">
            <v>3166</v>
          </cell>
          <cell r="B881">
            <v>1</v>
          </cell>
          <cell r="C881">
            <v>115.58</v>
          </cell>
        </row>
        <row r="882">
          <cell r="A882">
            <v>3167</v>
          </cell>
          <cell r="B882">
            <v>1</v>
          </cell>
          <cell r="C882">
            <v>117.58</v>
          </cell>
        </row>
        <row r="883">
          <cell r="A883">
            <v>3168</v>
          </cell>
          <cell r="B883">
            <v>0</v>
          </cell>
        </row>
        <row r="884">
          <cell r="A884">
            <v>3169</v>
          </cell>
          <cell r="B884">
            <v>1</v>
          </cell>
          <cell r="C884">
            <v>116.45</v>
          </cell>
        </row>
        <row r="885">
          <cell r="A885">
            <v>3170</v>
          </cell>
          <cell r="B885">
            <v>0</v>
          </cell>
        </row>
        <row r="886">
          <cell r="A886">
            <v>3171</v>
          </cell>
          <cell r="B886">
            <v>1</v>
          </cell>
          <cell r="C886">
            <v>117.64</v>
          </cell>
        </row>
        <row r="887">
          <cell r="A887">
            <v>3172</v>
          </cell>
          <cell r="B887">
            <v>0</v>
          </cell>
        </row>
        <row r="888">
          <cell r="A888">
            <v>3173</v>
          </cell>
          <cell r="B888">
            <v>1</v>
          </cell>
          <cell r="C888">
            <v>119.99</v>
          </cell>
        </row>
        <row r="889">
          <cell r="A889">
            <v>3174</v>
          </cell>
          <cell r="B889">
            <v>1</v>
          </cell>
          <cell r="C889">
            <v>117.44</v>
          </cell>
        </row>
        <row r="890">
          <cell r="A890">
            <v>3175</v>
          </cell>
          <cell r="B890">
            <v>0</v>
          </cell>
        </row>
        <row r="891">
          <cell r="A891">
            <v>3176</v>
          </cell>
          <cell r="B891">
            <v>0</v>
          </cell>
        </row>
        <row r="892">
          <cell r="A892">
            <v>3177</v>
          </cell>
          <cell r="B892">
            <v>1</v>
          </cell>
          <cell r="C892">
            <v>116.16</v>
          </cell>
        </row>
        <row r="893">
          <cell r="A893">
            <v>3178</v>
          </cell>
          <cell r="B893">
            <v>0</v>
          </cell>
        </row>
        <row r="894">
          <cell r="A894">
            <v>3179</v>
          </cell>
          <cell r="B894">
            <v>0</v>
          </cell>
        </row>
        <row r="895">
          <cell r="A895">
            <v>3180</v>
          </cell>
          <cell r="B895">
            <v>0</v>
          </cell>
        </row>
        <row r="896">
          <cell r="A896">
            <v>3181</v>
          </cell>
          <cell r="B896">
            <v>1</v>
          </cell>
          <cell r="C896">
            <v>117.51</v>
          </cell>
        </row>
        <row r="897">
          <cell r="A897">
            <v>3182</v>
          </cell>
          <cell r="B897">
            <v>1</v>
          </cell>
          <cell r="C897">
            <v>115.86</v>
          </cell>
        </row>
        <row r="898">
          <cell r="A898">
            <v>3183</v>
          </cell>
          <cell r="B898">
            <v>1</v>
          </cell>
          <cell r="C898">
            <v>116.33</v>
          </cell>
        </row>
        <row r="899">
          <cell r="A899">
            <v>3184</v>
          </cell>
          <cell r="B899">
            <v>0</v>
          </cell>
        </row>
        <row r="900">
          <cell r="A900">
            <v>3185</v>
          </cell>
          <cell r="B900">
            <v>0</v>
          </cell>
        </row>
        <row r="901">
          <cell r="A901">
            <v>3186</v>
          </cell>
          <cell r="B901">
            <v>0</v>
          </cell>
        </row>
        <row r="902">
          <cell r="A902">
            <v>3187</v>
          </cell>
          <cell r="B902">
            <v>1</v>
          </cell>
          <cell r="C902">
            <v>115.62</v>
          </cell>
        </row>
        <row r="903">
          <cell r="A903">
            <v>3188</v>
          </cell>
          <cell r="B903">
            <v>1</v>
          </cell>
          <cell r="C903">
            <v>119.19</v>
          </cell>
        </row>
        <row r="904">
          <cell r="A904">
            <v>3189</v>
          </cell>
          <cell r="B904">
            <v>1</v>
          </cell>
          <cell r="C904">
            <v>115.7</v>
          </cell>
        </row>
        <row r="905">
          <cell r="A905">
            <v>3190</v>
          </cell>
          <cell r="B905">
            <v>0</v>
          </cell>
        </row>
        <row r="906">
          <cell r="A906">
            <v>3191</v>
          </cell>
          <cell r="B906">
            <v>1</v>
          </cell>
          <cell r="C906">
            <v>118.23</v>
          </cell>
        </row>
        <row r="907">
          <cell r="A907">
            <v>3192</v>
          </cell>
          <cell r="B907">
            <v>0</v>
          </cell>
        </row>
        <row r="908">
          <cell r="A908">
            <v>3193</v>
          </cell>
          <cell r="B908">
            <v>1</v>
          </cell>
          <cell r="C908">
            <v>117.79</v>
          </cell>
        </row>
        <row r="909">
          <cell r="A909">
            <v>3194</v>
          </cell>
          <cell r="B909">
            <v>1</v>
          </cell>
          <cell r="C909">
            <v>116.46</v>
          </cell>
        </row>
        <row r="910">
          <cell r="A910">
            <v>3195</v>
          </cell>
          <cell r="B910">
            <v>1</v>
          </cell>
          <cell r="C910">
            <v>116.8</v>
          </cell>
        </row>
        <row r="911">
          <cell r="A911">
            <v>3196</v>
          </cell>
          <cell r="B911">
            <v>1</v>
          </cell>
          <cell r="C911">
            <v>117.25</v>
          </cell>
        </row>
        <row r="912">
          <cell r="A912">
            <v>3197</v>
          </cell>
          <cell r="B912">
            <v>0</v>
          </cell>
        </row>
        <row r="913">
          <cell r="A913">
            <v>3198</v>
          </cell>
          <cell r="B913">
            <v>1</v>
          </cell>
          <cell r="C913">
            <v>117.21</v>
          </cell>
        </row>
        <row r="914">
          <cell r="A914">
            <v>3199</v>
          </cell>
          <cell r="B914">
            <v>1</v>
          </cell>
          <cell r="C914">
            <v>119.84</v>
          </cell>
        </row>
        <row r="915">
          <cell r="A915">
            <v>3200</v>
          </cell>
          <cell r="B915">
            <v>1</v>
          </cell>
          <cell r="C915">
            <v>118.34</v>
          </cell>
        </row>
        <row r="916">
          <cell r="A916">
            <v>3201</v>
          </cell>
          <cell r="B916">
            <v>1</v>
          </cell>
          <cell r="C916">
            <v>120.41</v>
          </cell>
        </row>
        <row r="917">
          <cell r="A917">
            <v>3202</v>
          </cell>
          <cell r="B917">
            <v>0</v>
          </cell>
        </row>
        <row r="918">
          <cell r="A918">
            <v>3203</v>
          </cell>
          <cell r="B918">
            <v>0</v>
          </cell>
        </row>
        <row r="919">
          <cell r="A919">
            <v>3204</v>
          </cell>
          <cell r="B919">
            <v>1</v>
          </cell>
          <cell r="C919">
            <v>118.41</v>
          </cell>
        </row>
        <row r="920">
          <cell r="A920">
            <v>3205</v>
          </cell>
          <cell r="B920">
            <v>0</v>
          </cell>
        </row>
        <row r="921">
          <cell r="A921">
            <v>3206</v>
          </cell>
          <cell r="B921">
            <v>1</v>
          </cell>
          <cell r="C921">
            <v>117.45</v>
          </cell>
        </row>
        <row r="922">
          <cell r="A922">
            <v>3207</v>
          </cell>
          <cell r="B922">
            <v>1</v>
          </cell>
          <cell r="C922">
            <v>116.98</v>
          </cell>
        </row>
        <row r="923">
          <cell r="A923">
            <v>3208</v>
          </cell>
          <cell r="B923">
            <v>0</v>
          </cell>
        </row>
        <row r="924">
          <cell r="A924">
            <v>3209</v>
          </cell>
          <cell r="B924">
            <v>0</v>
          </cell>
        </row>
        <row r="925">
          <cell r="A925">
            <v>3210</v>
          </cell>
          <cell r="B925">
            <v>0</v>
          </cell>
        </row>
        <row r="926">
          <cell r="A926">
            <v>3211</v>
          </cell>
          <cell r="B926">
            <v>0</v>
          </cell>
        </row>
        <row r="927">
          <cell r="A927">
            <v>3212</v>
          </cell>
          <cell r="B927">
            <v>1</v>
          </cell>
          <cell r="C927">
            <v>119.26</v>
          </cell>
        </row>
        <row r="928">
          <cell r="A928">
            <v>3213</v>
          </cell>
          <cell r="B928">
            <v>1</v>
          </cell>
          <cell r="C928">
            <v>117.2</v>
          </cell>
        </row>
        <row r="929">
          <cell r="A929">
            <v>3214</v>
          </cell>
          <cell r="B929">
            <v>1</v>
          </cell>
          <cell r="C929">
            <v>115.99</v>
          </cell>
        </row>
        <row r="930">
          <cell r="A930">
            <v>3215</v>
          </cell>
          <cell r="B930">
            <v>1</v>
          </cell>
          <cell r="C930">
            <v>114.83</v>
          </cell>
        </row>
        <row r="931">
          <cell r="A931">
            <v>3216</v>
          </cell>
          <cell r="B931">
            <v>1</v>
          </cell>
          <cell r="C931">
            <v>116.26</v>
          </cell>
        </row>
        <row r="932">
          <cell r="A932">
            <v>3217</v>
          </cell>
          <cell r="B932">
            <v>1</v>
          </cell>
          <cell r="C932">
            <v>116.97</v>
          </cell>
        </row>
        <row r="933">
          <cell r="A933">
            <v>3218</v>
          </cell>
          <cell r="B933">
            <v>1</v>
          </cell>
          <cell r="C933">
            <v>119.46</v>
          </cell>
        </row>
        <row r="934">
          <cell r="A934">
            <v>3219</v>
          </cell>
          <cell r="B934">
            <v>1</v>
          </cell>
          <cell r="C934">
            <v>115.7</v>
          </cell>
        </row>
        <row r="935">
          <cell r="A935">
            <v>3220</v>
          </cell>
          <cell r="B935">
            <v>1</v>
          </cell>
          <cell r="C935">
            <v>114.95</v>
          </cell>
        </row>
        <row r="936">
          <cell r="A936">
            <v>3221</v>
          </cell>
          <cell r="B936">
            <v>1</v>
          </cell>
          <cell r="C936">
            <v>118.23</v>
          </cell>
        </row>
        <row r="937">
          <cell r="A937">
            <v>3222</v>
          </cell>
          <cell r="B937">
            <v>1</v>
          </cell>
          <cell r="C937">
            <v>120.91</v>
          </cell>
        </row>
        <row r="938">
          <cell r="A938">
            <v>3223</v>
          </cell>
          <cell r="B938">
            <v>1</v>
          </cell>
          <cell r="C938">
            <v>116.37</v>
          </cell>
        </row>
        <row r="939">
          <cell r="A939">
            <v>3224</v>
          </cell>
          <cell r="B939">
            <v>1</v>
          </cell>
          <cell r="C939">
            <v>118.66</v>
          </cell>
        </row>
        <row r="940">
          <cell r="A940">
            <v>3225</v>
          </cell>
          <cell r="B940">
            <v>1</v>
          </cell>
          <cell r="C940">
            <v>119.65</v>
          </cell>
        </row>
        <row r="941">
          <cell r="A941">
            <v>3226</v>
          </cell>
          <cell r="B941">
            <v>0</v>
          </cell>
        </row>
        <row r="942">
          <cell r="A942">
            <v>3227</v>
          </cell>
          <cell r="B942">
            <v>1</v>
          </cell>
          <cell r="C942">
            <v>120.24</v>
          </cell>
        </row>
        <row r="943">
          <cell r="A943">
            <v>3228</v>
          </cell>
          <cell r="B943">
            <v>1</v>
          </cell>
          <cell r="C943">
            <v>117.34</v>
          </cell>
        </row>
        <row r="944">
          <cell r="A944">
            <v>3229</v>
          </cell>
          <cell r="B944">
            <v>1</v>
          </cell>
          <cell r="C944">
            <v>120.3</v>
          </cell>
        </row>
        <row r="945">
          <cell r="A945">
            <v>3230</v>
          </cell>
          <cell r="B945">
            <v>1</v>
          </cell>
          <cell r="C945">
            <v>115.77</v>
          </cell>
        </row>
        <row r="946">
          <cell r="A946">
            <v>3231</v>
          </cell>
          <cell r="B946">
            <v>1</v>
          </cell>
          <cell r="C946">
            <v>114.15</v>
          </cell>
        </row>
        <row r="947">
          <cell r="A947">
            <v>3232</v>
          </cell>
          <cell r="B947">
            <v>1</v>
          </cell>
          <cell r="C947">
            <v>115.71</v>
          </cell>
        </row>
        <row r="948">
          <cell r="A948">
            <v>3233</v>
          </cell>
          <cell r="B948">
            <v>1</v>
          </cell>
          <cell r="C948">
            <v>117.93</v>
          </cell>
        </row>
        <row r="949">
          <cell r="A949">
            <v>3234</v>
          </cell>
          <cell r="B949">
            <v>0</v>
          </cell>
        </row>
        <row r="950">
          <cell r="A950">
            <v>3235</v>
          </cell>
          <cell r="B950">
            <v>0</v>
          </cell>
        </row>
        <row r="951">
          <cell r="A951">
            <v>3236</v>
          </cell>
          <cell r="B951">
            <v>0</v>
          </cell>
        </row>
        <row r="952">
          <cell r="A952">
            <v>3237</v>
          </cell>
          <cell r="B952">
            <v>1</v>
          </cell>
          <cell r="C952">
            <v>118.47</v>
          </cell>
        </row>
        <row r="953">
          <cell r="A953">
            <v>3238</v>
          </cell>
          <cell r="B953">
            <v>1</v>
          </cell>
          <cell r="C953">
            <v>117.73</v>
          </cell>
        </row>
        <row r="954">
          <cell r="A954">
            <v>3239</v>
          </cell>
          <cell r="B954">
            <v>1</v>
          </cell>
          <cell r="C954">
            <v>113.98</v>
          </cell>
        </row>
        <row r="955">
          <cell r="A955">
            <v>3240</v>
          </cell>
          <cell r="B955">
            <v>1</v>
          </cell>
          <cell r="C955">
            <v>117.01</v>
          </cell>
        </row>
        <row r="956">
          <cell r="A956">
            <v>3241</v>
          </cell>
          <cell r="B956">
            <v>0</v>
          </cell>
        </row>
        <row r="957">
          <cell r="A957">
            <v>3242</v>
          </cell>
          <cell r="B957">
            <v>0</v>
          </cell>
        </row>
        <row r="958">
          <cell r="A958">
            <v>3243</v>
          </cell>
          <cell r="B958">
            <v>1</v>
          </cell>
          <cell r="C958">
            <v>116.66</v>
          </cell>
        </row>
        <row r="959">
          <cell r="A959">
            <v>3244</v>
          </cell>
          <cell r="B959">
            <v>0</v>
          </cell>
        </row>
        <row r="960">
          <cell r="A960">
            <v>3245</v>
          </cell>
          <cell r="B960">
            <v>1</v>
          </cell>
          <cell r="C960">
            <v>119.39</v>
          </cell>
        </row>
        <row r="961">
          <cell r="A961">
            <v>3246</v>
          </cell>
          <cell r="B961">
            <v>1</v>
          </cell>
          <cell r="C961">
            <v>114.22</v>
          </cell>
        </row>
        <row r="962">
          <cell r="A962">
            <v>3247</v>
          </cell>
          <cell r="B962">
            <v>0</v>
          </cell>
        </row>
        <row r="963">
          <cell r="A963">
            <v>3248</v>
          </cell>
          <cell r="B963">
            <v>1</v>
          </cell>
          <cell r="C963">
            <v>118.49</v>
          </cell>
        </row>
        <row r="964">
          <cell r="A964">
            <v>3249</v>
          </cell>
          <cell r="B964">
            <v>1</v>
          </cell>
          <cell r="C964">
            <v>119.99</v>
          </cell>
        </row>
        <row r="965">
          <cell r="A965">
            <v>3250</v>
          </cell>
          <cell r="B965">
            <v>1</v>
          </cell>
          <cell r="C965">
            <v>117.21</v>
          </cell>
        </row>
        <row r="966">
          <cell r="A966">
            <v>3251</v>
          </cell>
          <cell r="B966">
            <v>0</v>
          </cell>
        </row>
        <row r="967">
          <cell r="A967">
            <v>3252</v>
          </cell>
          <cell r="B967">
            <v>1</v>
          </cell>
          <cell r="C967">
            <v>113.95</v>
          </cell>
        </row>
        <row r="968">
          <cell r="A968">
            <v>3253</v>
          </cell>
          <cell r="B968">
            <v>1</v>
          </cell>
          <cell r="C968">
            <v>111.66</v>
          </cell>
        </row>
        <row r="969">
          <cell r="A969">
            <v>3254</v>
          </cell>
          <cell r="B969">
            <v>1</v>
          </cell>
          <cell r="C969">
            <v>115.36</v>
          </cell>
        </row>
        <row r="970">
          <cell r="A970">
            <v>3255</v>
          </cell>
          <cell r="B970">
            <v>1</v>
          </cell>
          <cell r="C970">
            <v>115.95</v>
          </cell>
        </row>
        <row r="971">
          <cell r="A971">
            <v>3256</v>
          </cell>
          <cell r="B971">
            <v>1</v>
          </cell>
          <cell r="C971">
            <v>120.07</v>
          </cell>
        </row>
        <row r="972">
          <cell r="A972">
            <v>3257</v>
          </cell>
          <cell r="B972">
            <v>0</v>
          </cell>
        </row>
        <row r="973">
          <cell r="A973">
            <v>3258</v>
          </cell>
          <cell r="B973">
            <v>0</v>
          </cell>
        </row>
        <row r="974">
          <cell r="A974">
            <v>3259</v>
          </cell>
          <cell r="B974">
            <v>0</v>
          </cell>
        </row>
        <row r="975">
          <cell r="A975">
            <v>3260</v>
          </cell>
          <cell r="B975">
            <v>1</v>
          </cell>
          <cell r="C975">
            <v>118.33</v>
          </cell>
        </row>
        <row r="976">
          <cell r="A976">
            <v>3261</v>
          </cell>
          <cell r="B976">
            <v>1</v>
          </cell>
          <cell r="C976">
            <v>116.76</v>
          </cell>
        </row>
        <row r="977">
          <cell r="A977">
            <v>3262</v>
          </cell>
          <cell r="B977">
            <v>0</v>
          </cell>
        </row>
        <row r="978">
          <cell r="A978">
            <v>3263</v>
          </cell>
          <cell r="B978">
            <v>1</v>
          </cell>
          <cell r="C978">
            <v>116.09</v>
          </cell>
        </row>
        <row r="979">
          <cell r="A979">
            <v>2186</v>
          </cell>
        </row>
        <row r="979">
          <cell r="C979">
            <v>112.01</v>
          </cell>
        </row>
        <row r="980">
          <cell r="A980">
            <v>2187</v>
          </cell>
        </row>
        <row r="980">
          <cell r="C980">
            <v>111.83</v>
          </cell>
        </row>
        <row r="981">
          <cell r="A981">
            <v>2188</v>
          </cell>
        </row>
        <row r="981">
          <cell r="C981">
            <v>113.9</v>
          </cell>
        </row>
        <row r="982">
          <cell r="A982">
            <v>2189</v>
          </cell>
        </row>
        <row r="982">
          <cell r="C982">
            <v>113.62</v>
          </cell>
        </row>
        <row r="983">
          <cell r="A983">
            <v>2190</v>
          </cell>
        </row>
        <row r="983">
          <cell r="C983">
            <v>111.38</v>
          </cell>
        </row>
        <row r="984">
          <cell r="A984">
            <v>2191</v>
          </cell>
        </row>
        <row r="984">
          <cell r="C984">
            <v>114.18</v>
          </cell>
        </row>
        <row r="985">
          <cell r="A985">
            <v>2192</v>
          </cell>
        </row>
        <row r="985">
          <cell r="C985">
            <v>113.56</v>
          </cell>
        </row>
        <row r="986">
          <cell r="A986">
            <v>2193</v>
          </cell>
        </row>
        <row r="986">
          <cell r="C986">
            <v>111.44</v>
          </cell>
        </row>
        <row r="987">
          <cell r="A987">
            <v>2194</v>
          </cell>
        </row>
        <row r="987">
          <cell r="C987">
            <v>111.97</v>
          </cell>
        </row>
        <row r="988">
          <cell r="A988">
            <v>2197</v>
          </cell>
        </row>
        <row r="988">
          <cell r="C988">
            <v>113.81</v>
          </cell>
        </row>
        <row r="989">
          <cell r="A989">
            <v>2198</v>
          </cell>
        </row>
        <row r="989">
          <cell r="C989">
            <v>113.13</v>
          </cell>
        </row>
      </sheetData>
      <sheetData sheetId="49">
        <row r="7">
          <cell r="F7">
            <v>0.020051755</v>
          </cell>
        </row>
        <row r="19">
          <cell r="E19">
            <v>0.9982063193824</v>
          </cell>
        </row>
      </sheetData>
      <sheetData sheetId="50">
        <row r="7">
          <cell r="G7">
            <v>-0.00014999999999965</v>
          </cell>
        </row>
        <row r="8">
          <cell r="G8">
            <v>0.00308998756000012</v>
          </cell>
        </row>
        <row r="9">
          <cell r="G9">
            <v>0.0159969520000001</v>
          </cell>
        </row>
        <row r="10">
          <cell r="G10">
            <v>0.000396998799999881</v>
          </cell>
        </row>
      </sheetData>
      <sheetData sheetId="51"/>
      <sheetData sheetId="52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2.v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3.v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4.v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5.v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vmlDrawing" Target="../drawings/vmlDrawing6.v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vmlDrawing" Target="../drawings/vmlDrawing7.v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comments" Target="../comments46.xml"/><Relationship Id="rId2" Type="http://schemas.openxmlformats.org/officeDocument/2006/relationships/vmlDrawing" Target="../drawings/vmlDrawing8.v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77"/>
  <sheetViews>
    <sheetView showFormulas="false" showGridLines="true" showRowColHeaders="true" showZeros="true" rightToLeft="false" tabSelected="false" showOutlineSymbols="true" defaultGridColor="true" view="normal" topLeftCell="Q28" colorId="64" zoomScale="100" zoomScaleNormal="100" zoomScalePageLayoutView="100" workbookViewId="0">
      <selection pane="topLeft" activeCell="Q43" activeCellId="1" sqref="T45:AC45 Q4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6.43"/>
    <col collapsed="false" customWidth="true" hidden="false" outlineLevel="0" max="14" min="11" style="0" width="10.71"/>
    <col collapsed="false" customWidth="true" hidden="false" outlineLevel="0" max="15" min="15" style="0" width="19.57"/>
    <col collapsed="false" customWidth="true" hidden="false" outlineLevel="0" max="16" min="16" style="0" width="10.71"/>
    <col collapsed="false" customWidth="true" hidden="false" outlineLevel="0" max="25" min="17" style="0" width="10.28"/>
    <col collapsed="false" customWidth="true" hidden="false" outlineLevel="0" max="26" min="26" style="0" width="13.71"/>
    <col collapsed="false" customWidth="true" hidden="false" outlineLevel="0" max="27" min="27" style="0" width="10.28"/>
    <col collapsed="false" customWidth="true" hidden="false" outlineLevel="0" max="28" min="28" style="0" width="15.14"/>
    <col collapsed="false" customWidth="true" hidden="false" outlineLevel="0" max="29" min="29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42065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12</v>
      </c>
      <c r="J9" s="29" t="n">
        <v>29.57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12°29,57</v>
      </c>
      <c r="P9" s="29" t="s">
        <v>13</v>
      </c>
      <c r="Q9" s="33" t="n">
        <f aca="false">IF(ISBLANK(I9),"",IF(ISBLANK(J9),"",IF(J9&gt;60,"ERREUR !!",O11*(I9+(J9/60)))))</f>
        <v>12.4928333333333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23</v>
      </c>
      <c r="J10" s="29" t="n">
        <v>20.56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-23°20,56</v>
      </c>
      <c r="P10" s="29" t="s">
        <v>17</v>
      </c>
      <c r="Q10" s="33" t="n">
        <f aca="false">IF(ISBLANK(I10),"",IF(ISBLANK(J10),"",IF(J10&gt;60,"ERREUR !!",O12*(I10+(J10/60)))))</f>
        <v>-23.3426666666667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42064</v>
      </c>
      <c r="K11" s="38"/>
      <c r="L11" s="38"/>
      <c r="M11" s="38"/>
      <c r="N11" s="39" t="str">
        <f aca="false">I9&amp;"°"&amp;J9</f>
        <v>12°29,57</v>
      </c>
      <c r="O11" s="40" t="n">
        <f aca="false">IF(P9=M10,-1,1)</f>
        <v>1</v>
      </c>
      <c r="P11" s="41" t="str">
        <f aca="false">TEXT(J11,"aaaa-mm-jj")&amp;"T"&amp;TEXT(J12,"hh:mm:ss")&amp;"z"</f>
        <v>2019-03-02T17:46:13z</v>
      </c>
      <c r="Q11" s="41"/>
      <c r="R11" s="41"/>
      <c r="T11" s="42"/>
      <c r="U11" s="42"/>
      <c r="V11" s="5" t="n">
        <v>4.977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0.740428240740741</v>
      </c>
      <c r="K12" s="45"/>
      <c r="L12" s="45"/>
      <c r="M12" s="45"/>
      <c r="N12" s="46" t="str">
        <f aca="false">I10&amp;"°"&amp;J10</f>
        <v>23°20,56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4.984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0" t="n">
        <v>4.989</v>
      </c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21.8</v>
      </c>
      <c r="S14" s="55" t="s">
        <v>24</v>
      </c>
      <c r="V14" s="0" t="n">
        <v>4.9833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54" t="n">
        <v>21.8</v>
      </c>
      <c r="S15" s="60" t="s">
        <v>24</v>
      </c>
      <c r="V15" s="0" t="n">
        <v>4.9817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1" t="n">
        <v>4.983</v>
      </c>
      <c r="S16" s="60" t="s">
        <v>29</v>
      </c>
      <c r="V16" s="0" t="n">
        <f aca="false">AVERAGE(V11:V15)</f>
        <v>4.983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0.997818206907552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0.0200217430584913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5.01130478006241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4.982910306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0.005999892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0.00401571030690382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13" t="n">
        <v>6.4</v>
      </c>
      <c r="F35" s="114" t="n">
        <v>5.346</v>
      </c>
      <c r="G35" s="115" t="n">
        <v>34.88955</v>
      </c>
      <c r="H35" s="113" t="n">
        <v>4000</v>
      </c>
      <c r="I35" s="113" t="n">
        <v>4068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7" t="n">
        <f aca="false">IF(ISBLANK(E35),"",(0.000824493-(0.0000040899*E35)+(0.000000076438*E35^2)-(0.00000000082467*E35^3)+(0.0000000000053875*E35^4)))</f>
        <v>0.00080124139691264</v>
      </c>
      <c r="L35" s="117" t="n">
        <f aca="false">IF(ISBLANK(E35),"",(-0.00000572466+(0.00000010227*E35)-(0.0000000016546*E35^2)))</f>
        <v>-5.137904416E-006</v>
      </c>
      <c r="M35" s="117" t="n">
        <f aca="false">IF(ISBLANK(E35),"",IF(ISBLANK(G35),(O35+(K35*35)+(L35*35^1.5)+(0.00000048314*35^2)),(O35+(K35*G35)+(L35*G35^1.5)+(0.00000048314*G35^2))))</f>
        <v>1.02741354528198</v>
      </c>
      <c r="N35" s="118" t="n">
        <f aca="false">IF(ISBLANK(D35),"",IF(ISBLANK(G35),J35*(1+0.00001*(35-20)),J35*(1+0.00001*(G35-20))))</f>
        <v>110.85650357722</v>
      </c>
      <c r="O35" s="117" t="n">
        <f aca="false">IF(ISBLANK(E35),"",(0.999842594+(0.00006793952*E35)-(0.00000909529*E35^2)+(0.0000001001685*E35^3)-(0.000000001120083*E35^4)+(0.000000000006536332*E35^5)))</f>
        <v>0.999929313416752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5.52810810137437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5.38060659873542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246.885307807379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240.297890699524</v>
      </c>
      <c r="T35" s="32" t="n">
        <v>0</v>
      </c>
      <c r="U35" s="32" t="n">
        <v>0</v>
      </c>
      <c r="V35" s="122" t="n">
        <v>22.99</v>
      </c>
      <c r="W35" s="122" t="n">
        <v>22.47</v>
      </c>
      <c r="X35" s="122" t="n">
        <v>22.99</v>
      </c>
      <c r="Y35" s="122" t="n">
        <v>22.47</v>
      </c>
      <c r="Z35" s="32" t="n">
        <v>1.44</v>
      </c>
      <c r="AA35" s="32" t="n">
        <v>1.41</v>
      </c>
      <c r="AB35" s="122" t="n">
        <v>47.74</v>
      </c>
      <c r="AC35" s="122" t="n">
        <v>46.65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2002</v>
      </c>
      <c r="E36" s="113" t="n">
        <v>6.5</v>
      </c>
      <c r="F36" s="114" t="n">
        <v>5.2301</v>
      </c>
      <c r="G36" s="115" t="n">
        <v>34.89145</v>
      </c>
      <c r="H36" s="113" t="n">
        <v>4000</v>
      </c>
      <c r="I36" s="113" t="n">
        <v>4067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108.59</v>
      </c>
      <c r="K36" s="117" t="n">
        <f aca="false">IF(ISBLANK(E36),"",(0.000824493-(0.0000040899*E36)+(0.000000076438*E36^2)-(0.00000000082467*E36^3)+(0.0000000000053875*E36^4)))</f>
        <v>0.000800921297525469</v>
      </c>
      <c r="L36" s="117" t="n">
        <f aca="false">IF(ISBLANK(E36),"",(-0.00000572466+(0.00000010227*E36)-(0.0000000016546*E36^2)))</f>
        <v>-5.12981185E-006</v>
      </c>
      <c r="M36" s="117" t="n">
        <f aca="false">IF(ISBLANK(E36),"",IF(ISBLANK(G36),(O36+(K36*35)+(L36*35^1.5)+(0.00000048314*35^2)),(O36+(K36*G36)+(L36*G36^1.5)+(0.00000048314*G36^2))))</f>
        <v>1.02740174100901</v>
      </c>
      <c r="N36" s="118" t="n">
        <f aca="false">IF(ISBLANK(D36),"",IF(ISBLANK(G36),J36*(1+0.00001*(35-20)),J36*(1+0.00001*(G36-20))))</f>
        <v>108.606170625555</v>
      </c>
      <c r="O36" s="117" t="n">
        <f aca="false">IF(ISBLANK(E36),"",(0.999842594+(0.00006793952*E36)-(0.00000909529*E36^2)+(0.0000001001685*E36^3)-(0.000000001120083*E36^4)+(0.000000000006536332*E36^5)))</f>
        <v>0.9999255100741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5.52210556092702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5.37482597168247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246.617234351001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240.039727895339</v>
      </c>
      <c r="T36" s="32" t="n">
        <v>0</v>
      </c>
      <c r="U36" s="32" t="n">
        <v>0</v>
      </c>
      <c r="V36" s="122" t="n">
        <v>23.05</v>
      </c>
      <c r="W36" s="122" t="n">
        <v>22.52</v>
      </c>
      <c r="X36" s="122" t="n">
        <v>23.05</v>
      </c>
      <c r="Y36" s="122" t="n">
        <v>22.52</v>
      </c>
      <c r="Z36" s="32" t="n">
        <v>1.46</v>
      </c>
      <c r="AA36" s="32" t="n">
        <v>1.43</v>
      </c>
      <c r="AB36" s="122" t="n">
        <v>47.79</v>
      </c>
      <c r="AC36" s="122" t="n">
        <v>46.7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2004</v>
      </c>
      <c r="E37" s="113" t="n">
        <v>7.6</v>
      </c>
      <c r="F37" s="114" t="n">
        <v>5.3296</v>
      </c>
      <c r="G37" s="115" t="n">
        <v>34.89015</v>
      </c>
      <c r="H37" s="113" t="n">
        <v>4000</v>
      </c>
      <c r="I37" s="113" t="n">
        <v>4069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110.33</v>
      </c>
      <c r="K37" s="117" t="n">
        <f aca="false">IF(ISBLANK(E37),"",(0.000824493-(0.0000040899*E37)+(0.000000076438*E37^2)-(0.00000000082467*E37^3)+(0.0000000000053875*E37^4)))</f>
        <v>0.0007974807824144</v>
      </c>
      <c r="L37" s="117" t="n">
        <f aca="false">IF(ISBLANK(E37),"",(-0.00000572466+(0.00000010227*E37)-(0.0000000016546*E37^2)))</f>
        <v>-5.042977696E-006</v>
      </c>
      <c r="M37" s="117" t="n">
        <f aca="false">IF(ISBLANK(E37),"",IF(ISBLANK(G37),(O37+(K37*35)+(L37*35^1.5)+(0.00000048314*35^2)),(O37+(K37*G37)+(L37*G37^1.5)+(0.00000048314*G37^2))))</f>
        <v>1.0272470513071</v>
      </c>
      <c r="N37" s="118" t="n">
        <f aca="false">IF(ISBLANK(D37),"",IF(ISBLANK(G37),J37*(1+0.00001*(35-20)),J37*(1+0.00001*(G37-20))))</f>
        <v>110.346428302495</v>
      </c>
      <c r="O37" s="117" t="n">
        <f aca="false">IF(ISBLANK(E37),"",(0.999842594+(0.00006793952*E37)-(0.00000909529*E37^2)+(0.0000001001685*E37^3)-(0.000000001120083*E37^4)+(0.000000000006536332*E37^5)))</f>
        <v>0.999873990858795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5.53705361269836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5.39018691331636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247.284814343109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240.725747548709</v>
      </c>
      <c r="T37" s="32" t="n">
        <v>0</v>
      </c>
      <c r="U37" s="32" t="n">
        <v>0</v>
      </c>
      <c r="V37" s="122" t="n">
        <v>23.08</v>
      </c>
      <c r="W37" s="122" t="n">
        <v>22.55</v>
      </c>
      <c r="X37" s="122" t="n">
        <v>23.08</v>
      </c>
      <c r="Y37" s="122" t="n">
        <v>22.55</v>
      </c>
      <c r="Z37" s="32" t="n">
        <v>1.47</v>
      </c>
      <c r="AA37" s="32" t="n">
        <v>1.44</v>
      </c>
      <c r="AB37" s="122" t="n">
        <v>47.8</v>
      </c>
      <c r="AC37" s="122" t="n">
        <v>46.71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2006</v>
      </c>
      <c r="E38" s="113" t="n">
        <v>7.4</v>
      </c>
      <c r="F38" s="114" t="n">
        <v>5.2629</v>
      </c>
      <c r="G38" s="115" t="n">
        <v>34.88985</v>
      </c>
      <c r="H38" s="113" t="n">
        <v>4000</v>
      </c>
      <c r="I38" s="113" t="n">
        <v>4067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108.87</v>
      </c>
      <c r="K38" s="117" t="n">
        <f aca="false">IF(ISBLANK(E38),"",(0.000824493-(0.0000040899*E38)+(0.000000076438*E38^2)-(0.00000000082467*E38^3)+(0.0000000000053875*E38^4)))</f>
        <v>0.00079809546407174</v>
      </c>
      <c r="L38" s="117" t="n">
        <f aca="false">IF(ISBLANK(E38),"",(-0.00000572466+(0.00000010227*E38)-(0.0000000016546*E38^2)))</f>
        <v>-5.058467896E-006</v>
      </c>
      <c r="M38" s="117" t="n">
        <f aca="false">IF(ISBLANK(E38),"",IF(ISBLANK(G38),(O38+(K38*35)+(L38*35^1.5)+(0.00000048314*35^2)),(O38+(K38*G38)+(L38*G38^1.5)+(0.00000048314*G38^2))))</f>
        <v>1.02727574367485</v>
      </c>
      <c r="N38" s="118" t="n">
        <f aca="false">IF(ISBLANK(D38),"",IF(ISBLANK(G38),J38*(1+0.00001*(35-20)),J38*(1+0.00001*(G38-20))))</f>
        <v>108.886210579695</v>
      </c>
      <c r="O38" s="117" t="n">
        <f aca="false">IF(ISBLANK(E38),"",(0.999842594+(0.00006793952*E38)-(0.00000909529*E38^2)+(0.0000001001685*E38^3)-(0.000000001120083*E38^4)+(0.000000000006536332*E38^5)))</f>
        <v>0.999884665344083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5.54227490323469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5.39511901975651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247.517997178461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240.946015422326</v>
      </c>
      <c r="T38" s="32" t="n">
        <v>0</v>
      </c>
      <c r="U38" s="32" t="n">
        <v>0</v>
      </c>
      <c r="V38" s="122" t="n">
        <v>22.89</v>
      </c>
      <c r="W38" s="122" t="n">
        <v>22.37</v>
      </c>
      <c r="X38" s="122" t="n">
        <v>22.89</v>
      </c>
      <c r="Y38" s="122" t="n">
        <v>22.37</v>
      </c>
      <c r="Z38" s="32" t="n">
        <v>1.47</v>
      </c>
      <c r="AA38" s="32" t="n">
        <v>1.44</v>
      </c>
      <c r="AB38" s="122" t="n">
        <v>47.85</v>
      </c>
      <c r="AC38" s="122" t="n">
        <v>46.76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2007</v>
      </c>
      <c r="E39" s="113" t="n">
        <v>7.5</v>
      </c>
      <c r="F39" s="114" t="n">
        <v>5.3084</v>
      </c>
      <c r="G39" s="115" t="n">
        <v>34.891</v>
      </c>
      <c r="H39" s="113" t="n">
        <v>4000</v>
      </c>
      <c r="I39" s="113" t="n">
        <v>4067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109.77</v>
      </c>
      <c r="K39" s="117" t="n">
        <f aca="false">IF(ISBLANK(E39),"",(0.000824493-(0.0000040899*E39)+(0.000000076438*E39^2)-(0.00000000082467*E39^3)+(0.0000000000053875*E39^4)))</f>
        <v>0.000797787526230469</v>
      </c>
      <c r="L39" s="117" t="n">
        <f aca="false">IF(ISBLANK(E39),"",(-0.00000572466+(0.00000010227*E39)-(0.0000000016546*E39^2)))</f>
        <v>-5.05070625E-006</v>
      </c>
      <c r="M39" s="117" t="n">
        <f aca="false">IF(ISBLANK(E39),"",IF(ISBLANK(G39),(O39+(K39*35)+(L39*35^1.5)+(0.00000048314*35^2)),(O39+(K39*G39)+(L39*G39^1.5)+(0.00000048314*G39^2))))</f>
        <v>1.02726223877765</v>
      </c>
      <c r="N39" s="118" t="n">
        <f aca="false">IF(ISBLANK(D39),"",IF(ISBLANK(G39),J39*(1+0.00001*(35-20)),J39*(1+0.00001*(G39-20))))</f>
        <v>109.7863458507</v>
      </c>
      <c r="O39" s="117" t="n">
        <f aca="false">IF(ISBLANK(E39),"",(0.999842594+(0.00006793952*E39)-(0.00000909529*E39^2)+(0.0000001001685*E39^3)-(0.000000001120083*E39^4)+(0.000000000006536332*E39^5)))</f>
        <v>0.999879400021043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5.54363048313201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5.39650955118182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247.578537376675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241.00811655578</v>
      </c>
      <c r="T39" s="32" t="n">
        <v>0.01</v>
      </c>
      <c r="U39" s="32" t="n">
        <v>0.01</v>
      </c>
      <c r="V39" s="122" t="n">
        <v>22.85</v>
      </c>
      <c r="W39" s="122" t="n">
        <v>22.33</v>
      </c>
      <c r="X39" s="122" t="n">
        <v>22.84</v>
      </c>
      <c r="Y39" s="122" t="n">
        <v>22.32</v>
      </c>
      <c r="Z39" s="32" t="n">
        <v>1.48</v>
      </c>
      <c r="AA39" s="32" t="n">
        <v>1.45</v>
      </c>
      <c r="AB39" s="122" t="n">
        <v>47.88</v>
      </c>
      <c r="AC39" s="122" t="n">
        <v>46.79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2008</v>
      </c>
      <c r="E40" s="113" t="n">
        <v>7.7</v>
      </c>
      <c r="F40" s="114" t="n">
        <v>5.2729</v>
      </c>
      <c r="G40" s="115" t="n">
        <v>34.8898</v>
      </c>
      <c r="H40" s="113" t="n">
        <v>4000</v>
      </c>
      <c r="I40" s="113" t="n">
        <v>4068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108.85</v>
      </c>
      <c r="K40" s="117" t="n">
        <f aca="false">IF(ISBLANK(E40),"",(0.000824493-(0.0000040899*E40)+(0.000000076438*E40^2)-(0.00000000082467*E40^3)+(0.0000000000053875*E40^4)))</f>
        <v>0.000797175228651729</v>
      </c>
      <c r="L40" s="117" t="n">
        <f aca="false">IF(ISBLANK(E40),"",(-0.00000572466+(0.00000010227*E40)-(0.0000000016546*E40^2)))</f>
        <v>-5.035282234E-006</v>
      </c>
      <c r="M40" s="117" t="n">
        <f aca="false">IF(ISBLANK(E40),"",IF(ISBLANK(G40),(O40+(K40*35)+(L40*35^1.5)+(0.00000048314*35^2)),(O40+(K40*G40)+(L40*G40^1.5)+(0.00000048314*G40^2))))</f>
        <v>1.02723214866112</v>
      </c>
      <c r="N40" s="118" t="n">
        <f aca="false">IF(ISBLANK(D40),"",IF(ISBLANK(G40),J40*(1+0.00001*(35-20)),J40*(1+0.00001*(G40-20))))</f>
        <v>108.8662075473</v>
      </c>
      <c r="O40" s="117" t="n">
        <f aca="false">IF(ISBLANK(E40),"",(0.999842594+(0.00006793952*E40)-(0.00000909529*E40^2)+(0.0000001001685*E40^3)-(0.000000001120083*E40^4)+(0.000000000006536332*E40^5)))</f>
        <v>0.999868438277747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5.55387593872254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5.40664147433605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248.036099423349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241.460608243848</v>
      </c>
      <c r="T40" s="32" t="n">
        <v>0</v>
      </c>
      <c r="U40" s="32" t="n">
        <v>0</v>
      </c>
      <c r="V40" s="122" t="n">
        <v>22.95</v>
      </c>
      <c r="W40" s="122" t="n">
        <v>22.43</v>
      </c>
      <c r="X40" s="122" t="n">
        <v>22.95</v>
      </c>
      <c r="Y40" s="122" t="n">
        <v>22.43</v>
      </c>
      <c r="Z40" s="32" t="n">
        <v>1.51</v>
      </c>
      <c r="AA40" s="32" t="n">
        <v>1.48</v>
      </c>
      <c r="AB40" s="122" t="n">
        <v>47.99</v>
      </c>
      <c r="AC40" s="122" t="n">
        <v>46.9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2009</v>
      </c>
      <c r="E41" s="113" t="n">
        <v>8.2</v>
      </c>
      <c r="F41" s="114" t="n">
        <v>5.3093</v>
      </c>
      <c r="G41" s="115" t="n">
        <v>34.89355</v>
      </c>
      <c r="H41" s="113" t="n">
        <v>4000</v>
      </c>
      <c r="I41" s="113" t="n">
        <v>4067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109.15</v>
      </c>
      <c r="K41" s="117" t="n">
        <f aca="false">IF(ISBLANK(E41),"",(0.000824493-(0.0000040899*E41)+(0.000000076438*E41^2)-(0.00000000082467*E41^3)+(0.0000000000053875*E41^4)))</f>
        <v>0.00079566517253126</v>
      </c>
      <c r="L41" s="117" t="n">
        <f aca="false">IF(ISBLANK(E41),"",(-0.00000572466+(0.00000010227*E41)-(0.0000000016546*E41^2)))</f>
        <v>-4.997301304E-006</v>
      </c>
      <c r="M41" s="117" t="n">
        <f aca="false">IF(ISBLANK(E41),"",IF(ISBLANK(G41),(O41+(K41*35)+(L41*35^1.5)+(0.00000048314*35^2)),(O41+(K41*G41)+(L41*G41^1.5)+(0.00000048314*G41^2))))</f>
        <v>1.02716033494394</v>
      </c>
      <c r="N41" s="118" t="n">
        <f aca="false">IF(ISBLANK(D41),"",IF(ISBLANK(G41),J41*(1+0.00001*(35-20)),J41*(1+0.00001*(G41-20))))</f>
        <v>109.166256309825</v>
      </c>
      <c r="O41" s="117" t="n">
        <f aca="false">IF(ISBLANK(E41),"",(0.999842594+(0.00006793952*E41)-(0.00000909529*E41^2)+(0.0000001001685*E41^3)-(0.000000001120083*E41^4)+(0.000000000006536332*E41^5)))</f>
        <v>0.999838538658805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5.57666442123014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5.42920538450746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249.053833052138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242.468312472103</v>
      </c>
      <c r="T41" s="32" t="n">
        <v>0.01</v>
      </c>
      <c r="U41" s="32" t="n">
        <v>0.01</v>
      </c>
      <c r="V41" s="122" t="n">
        <v>22.94</v>
      </c>
      <c r="W41" s="122" t="n">
        <v>22.42</v>
      </c>
      <c r="X41" s="122" t="n">
        <v>22.93</v>
      </c>
      <c r="Y41" s="122" t="n">
        <v>22.41</v>
      </c>
      <c r="Z41" s="32" t="n">
        <v>1.46</v>
      </c>
      <c r="AA41" s="32" t="n">
        <v>1.43</v>
      </c>
      <c r="AB41" s="122" t="n">
        <v>47.64</v>
      </c>
      <c r="AC41" s="122" t="n">
        <v>46.55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2010</v>
      </c>
      <c r="E42" s="113" t="n">
        <v>8.4</v>
      </c>
      <c r="F42" s="114" t="n">
        <v>5.3008</v>
      </c>
      <c r="G42" s="115" t="n">
        <v>34.8926</v>
      </c>
      <c r="H42" s="113" t="n">
        <v>4000</v>
      </c>
      <c r="I42" s="113" t="n">
        <v>4071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109.42</v>
      </c>
      <c r="K42" s="117" t="n">
        <f aca="false">IF(ISBLANK(E42),"",(0.000824493-(0.0000040899*E42)+(0.000000076438*E42^2)-(0.00000000082467*E42^3)+(0.0000000000053875*E42^4)))</f>
        <v>0.00079506934289184</v>
      </c>
      <c r="L42" s="117" t="n">
        <f aca="false">IF(ISBLANK(E42),"",(-0.00000572466+(0.00000010227*E42)-(0.0000000016546*E42^2)))</f>
        <v>-4.982340576E-006</v>
      </c>
      <c r="M42" s="117" t="n">
        <f aca="false">IF(ISBLANK(E42),"",IF(ISBLANK(G42),(O42+(K42*35)+(L42*35^1.5)+(0.00000048314*35^2)),(O42+(K42*G42)+(L42*G42^1.5)+(0.00000048314*G42^2))))</f>
        <v>1.02712893331546</v>
      </c>
      <c r="N42" s="118" t="n">
        <f aca="false">IF(ISBLANK(D42),"",IF(ISBLANK(G42),J42*(1+0.00001*(35-20)),J42*(1+0.00001*(G42-20))))</f>
        <v>109.43629548292</v>
      </c>
      <c r="O42" s="117" t="n">
        <f aca="false">IF(ISBLANK(E42),"",(0.999842594+(0.00006793952*E42)-(0.00000909529*E42^2)+(0.0000001001685*E42^3)-(0.000000001120083*E42^4)+(0.000000000006536332*E42^5)))</f>
        <v>0.999825589360969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5.55371241086347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5.40702557461476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248.028796269162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241.477762162295</v>
      </c>
      <c r="T42" s="32" t="n">
        <v>0</v>
      </c>
      <c r="U42" s="32" t="n">
        <v>0</v>
      </c>
      <c r="V42" s="122" t="n">
        <v>23.07</v>
      </c>
      <c r="W42" s="122" t="n">
        <v>22.54</v>
      </c>
      <c r="X42" s="122" t="n">
        <v>23.07</v>
      </c>
      <c r="Y42" s="122" t="n">
        <v>22.54</v>
      </c>
      <c r="Z42" s="32" t="n">
        <v>1.46</v>
      </c>
      <c r="AA42" s="32" t="n">
        <v>1.43</v>
      </c>
      <c r="AB42" s="122" t="n">
        <v>47.6</v>
      </c>
      <c r="AC42" s="122" t="n">
        <v>46.51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2011</v>
      </c>
      <c r="E43" s="113" t="n">
        <v>8.5</v>
      </c>
      <c r="F43" s="114" t="n">
        <v>5.3686</v>
      </c>
      <c r="G43" s="115" t="n">
        <v>34.89085</v>
      </c>
      <c r="H43" s="113" t="n">
        <v>4000</v>
      </c>
      <c r="I43" s="113" t="n">
        <v>4072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110.81</v>
      </c>
      <c r="K43" s="117" t="n">
        <f aca="false">IF(ISBLANK(E43),"",(0.000824493-(0.0000040899*E43)+(0.000000076438*E43^2)-(0.00000000082467*E43^3)+(0.0000000000053875*E43^4)))</f>
        <v>0.000794773168122969</v>
      </c>
      <c r="L43" s="117" t="n">
        <f aca="false">IF(ISBLANK(E43),"",(-0.00000572466+(0.00000010227*E43)-(0.0000000016546*E43^2)))</f>
        <v>-4.97490985E-006</v>
      </c>
      <c r="M43" s="117" t="n">
        <f aca="false">IF(ISBLANK(E43),"",IF(ISBLANK(G43),(O43+(K43*35)+(L43*35^1.5)+(0.00000048314*35^2)),(O43+(K43*G43)+(L43*G43^1.5)+(0.00000048314*G43^2))))</f>
        <v>1.02711207279651</v>
      </c>
      <c r="N43" s="118" t="n">
        <f aca="false">IF(ISBLANK(D43),"",IF(ISBLANK(G43),J43*(1+0.00001*(35-20)),J43*(1+0.00001*(G43-20))))</f>
        <v>110.826500550885</v>
      </c>
      <c r="O43" s="117" t="n">
        <f aca="false">IF(ISBLANK(E43),"",(0.999842594+(0.00006793952*E43)-(0.00000909529*E43^2)+(0.0000001001685*E43^3)-(0.000000001120083*E43^4)+(0.000000000006536332*E43^5)))</f>
        <v>0.999818904314821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5.55307561933417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5.40649435091816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248.000357159464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241.454037712005</v>
      </c>
      <c r="T43" s="32" t="n">
        <v>0</v>
      </c>
      <c r="U43" s="32" t="n">
        <v>0</v>
      </c>
      <c r="V43" s="122" t="n">
        <v>23.14</v>
      </c>
      <c r="W43" s="122" t="n">
        <v>22.61</v>
      </c>
      <c r="X43" s="122" t="n">
        <v>23.14</v>
      </c>
      <c r="Y43" s="122" t="n">
        <v>22.61</v>
      </c>
      <c r="Z43" s="32" t="n">
        <v>1.46</v>
      </c>
      <c r="AA43" s="32" t="n">
        <v>1.43</v>
      </c>
      <c r="AB43" s="122" t="n">
        <v>47.13</v>
      </c>
      <c r="AC43" s="122" t="n">
        <v>46.05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2012</v>
      </c>
      <c r="E44" s="113" t="n">
        <v>8.8</v>
      </c>
      <c r="F44" s="114" t="n">
        <v>5.3389</v>
      </c>
      <c r="G44" s="115" t="n">
        <v>34.89065</v>
      </c>
      <c r="H44" s="113" t="n">
        <v>4000</v>
      </c>
      <c r="I44" s="113" t="n">
        <v>4071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110.46</v>
      </c>
      <c r="K44" s="117" t="n">
        <f aca="false">IF(ISBLANK(E44),"",(0.000824493-(0.0000040899*E44)+(0.000000076438*E44^2)-(0.00000000082467*E44^3)+(0.0000000000053875*E44^4)))</f>
        <v>0.00079389155779328</v>
      </c>
      <c r="L44" s="117" t="n">
        <f aca="false">IF(ISBLANK(E44),"",(-0.00000572466+(0.00000010227*E44)-(0.0000000016546*E44^2)))</f>
        <v>-4.952816224E-006</v>
      </c>
      <c r="M44" s="117" t="n">
        <f aca="false">IF(ISBLANK(E44),"",IF(ISBLANK(G44),(O44+(K44*35)+(L44*35^1.5)+(0.00000048314*35^2)),(O44+(K44*G44)+(L44*G44^1.5)+(0.00000048314*G44^2))))</f>
        <v>1.02706481739164</v>
      </c>
      <c r="N44" s="118" t="n">
        <f aca="false">IF(ISBLANK(D44),"",IF(ISBLANK(G44),J44*(1+0.00001*(35-20)),J44*(1+0.00001*(G44-20))))</f>
        <v>110.47644821199</v>
      </c>
      <c r="O44" s="117" t="n">
        <f aca="false">IF(ISBLANK(E44),"",(0.999842594+(0.00006793952*E44)-(0.00000909529*E44^2)+(0.0000001001685*E44^3)-(0.000000001120083*E44^4)+(0.000000000006536332*E44^5)))</f>
        <v>0.999798012403754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5.54009307511552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5.39410267132439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247.420556734659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240.900625301347</v>
      </c>
      <c r="T44" s="32" t="n">
        <v>0</v>
      </c>
      <c r="U44" s="32" t="n">
        <v>0</v>
      </c>
      <c r="V44" s="122" t="n">
        <v>23.13</v>
      </c>
      <c r="W44" s="122" t="n">
        <v>22.6</v>
      </c>
      <c r="X44" s="122" t="n">
        <v>23.13</v>
      </c>
      <c r="Y44" s="122" t="n">
        <v>22.6</v>
      </c>
      <c r="Z44" s="32" t="n">
        <v>1.48</v>
      </c>
      <c r="AA44" s="32" t="n">
        <v>1.45</v>
      </c>
      <c r="AB44" s="122" t="n">
        <v>47.73</v>
      </c>
      <c r="AC44" s="122" t="n">
        <v>46.64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2013</v>
      </c>
      <c r="E45" s="113" t="n">
        <v>8.9</v>
      </c>
      <c r="F45" s="114" t="n">
        <v>5.3318</v>
      </c>
      <c r="G45" s="115" t="n">
        <v>34.89025</v>
      </c>
      <c r="H45" s="113" t="n">
        <v>4000</v>
      </c>
      <c r="I45" s="113" t="n">
        <v>4072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109.83</v>
      </c>
      <c r="K45" s="117" t="n">
        <f aca="false">IF(ISBLANK(E45),"",(0.000824493-(0.0000040899*E45)+(0.000000076438*E45^2)-(0.00000000082467*E45^3)+(0.0000000000053875*E45^4)))</f>
        <v>0.000793599979577109</v>
      </c>
      <c r="L45" s="117" t="n">
        <f aca="false">IF(ISBLANK(E45),"",(-0.00000572466+(0.00000010227*E45)-(0.0000000016546*E45^2)))</f>
        <v>-4.945517866E-006</v>
      </c>
      <c r="M45" s="117" t="n">
        <f aca="false">IF(ISBLANK(E45),"",IF(ISBLANK(G45),(O45+(K45*35)+(L45*35^1.5)+(0.00000048314*35^2)),(O45+(K45*G45)+(L45*G45^1.5)+(0.00000048314*G45^2))))</f>
        <v>1.02704859321317</v>
      </c>
      <c r="N45" s="118" t="n">
        <f aca="false">IF(ISBLANK(D45),"",IF(ISBLANK(G45),J45*(1+0.00001*(35-20)),J45*(1+0.00001*(G45-20))))</f>
        <v>109.846353961575</v>
      </c>
      <c r="O45" s="117" t="n">
        <f aca="false">IF(ISBLANK(E45),"",(0.999842594+(0.00006793952*E45)-(0.00000909529*E45^2)+(0.0000001001685*E45^3)-(0.000000001120083*E45^4)+(0.000000000006536332*E45^5)))</f>
        <v>0.999790770835288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5.56503852910183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5.4184763660416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248.534620709688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241.989154507418</v>
      </c>
      <c r="T45" s="32" t="n">
        <v>0.01</v>
      </c>
      <c r="U45" s="32" t="n">
        <v>0.01</v>
      </c>
      <c r="V45" s="122" t="n">
        <v>22.92</v>
      </c>
      <c r="W45" s="122" t="n">
        <v>22.4</v>
      </c>
      <c r="X45" s="122" t="n">
        <v>22.91</v>
      </c>
      <c r="Y45" s="122" t="n">
        <v>22.39</v>
      </c>
      <c r="Z45" s="32" t="n">
        <v>1.44</v>
      </c>
      <c r="AA45" s="32" t="n">
        <v>1.41</v>
      </c>
      <c r="AB45" s="122" t="n">
        <v>47.77</v>
      </c>
      <c r="AC45" s="122" t="n">
        <v>46.68</v>
      </c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2014</v>
      </c>
      <c r="E46" s="113" t="n">
        <v>9.5</v>
      </c>
      <c r="F46" s="114" t="n">
        <v>5.4188</v>
      </c>
      <c r="G46" s="115" t="n">
        <v>34.89085</v>
      </c>
      <c r="H46" s="113" t="n">
        <v>4000</v>
      </c>
      <c r="I46" s="113" t="n">
        <v>4072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112.03</v>
      </c>
      <c r="K46" s="117" t="n">
        <f aca="false">IF(ISBLANK(E46),"",(0.000824493-(0.0000040899*E46)+(0.000000076438*E46^2)-(0.00000000082467*E46^3)+(0.0000000000053875*E46^4)))</f>
        <v>0.000791874309582969</v>
      </c>
      <c r="L46" s="117" t="n">
        <f aca="false">IF(ISBLANK(E46),"",(-0.00000572466+(0.00000010227*E46)-(0.0000000016546*E46^2)))</f>
        <v>-4.90242265E-006</v>
      </c>
      <c r="M46" s="117" t="n">
        <f aca="false">IF(ISBLANK(E46),"",IF(ISBLANK(G46),(O46+(K46*35)+(L46*35^1.5)+(0.00000048314*35^2)),(O46+(K46*G46)+(L46*G46^1.5)+(0.00000048314*G46^2))))</f>
        <v>1.02695139819623</v>
      </c>
      <c r="N46" s="118" t="n">
        <f aca="false">IF(ISBLANK(D46),"",IF(ISBLANK(G46),J46*(1+0.00001*(35-20)),J46*(1+0.00001*(G46-20))))</f>
        <v>112.046682219255</v>
      </c>
      <c r="O46" s="117" t="n">
        <f aca="false">IF(ISBLANK(E46),"",(0.999842594+(0.00006793952*E46)-(0.00000909529*E46^2)+(0.0000001001685*E46^3)-(0.000000001120083*E46^4)+(0.000000000006536332*E46^5)))</f>
        <v>0.999744434108058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5.54298185682006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5.39751137839232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247.549569725584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241.052858159001</v>
      </c>
      <c r="T46" s="32" t="n">
        <v>0</v>
      </c>
      <c r="U46" s="32" t="n">
        <v>0</v>
      </c>
      <c r="V46" s="122" t="n">
        <v>22.83</v>
      </c>
      <c r="W46" s="122" t="n">
        <v>22.31</v>
      </c>
      <c r="X46" s="122" t="n">
        <v>22.83</v>
      </c>
      <c r="Y46" s="122" t="n">
        <v>22.31</v>
      </c>
      <c r="Z46" s="32" t="n">
        <v>1.41</v>
      </c>
      <c r="AA46" s="32" t="n">
        <v>1.38</v>
      </c>
      <c r="AB46" s="122" t="n">
        <v>47.78</v>
      </c>
      <c r="AC46" s="122" t="n">
        <v>46.69</v>
      </c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2015</v>
      </c>
      <c r="E47" s="113" t="n">
        <v>9.3</v>
      </c>
      <c r="F47" s="114" t="n">
        <v>5.3524</v>
      </c>
      <c r="G47" s="115" t="n">
        <v>34.8898</v>
      </c>
      <c r="H47" s="113" t="n">
        <v>4000</v>
      </c>
      <c r="I47" s="113" t="n">
        <v>4073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110.12</v>
      </c>
      <c r="K47" s="117" t="n">
        <f aca="false">IF(ISBLANK(E47),"",(0.000824493-(0.0000040899*E47)+(0.000000076438*E47^2)-(0.00000000082467*E47^3)+(0.0000000000053875*E47^4)))</f>
        <v>0.000792445024834849</v>
      </c>
      <c r="L47" s="117" t="n">
        <f aca="false">IF(ISBLANK(E47),"",(-0.00000572466+(0.00000010227*E47)-(0.0000000016546*E47^2)))</f>
        <v>-4.916655354E-006</v>
      </c>
      <c r="M47" s="117" t="n">
        <f aca="false">IF(ISBLANK(E47),"",IF(ISBLANK(G47),(O47+(K47*35)+(L47*35^1.5)+(0.00000048314*35^2)),(O47+(K47*G47)+(L47*G47^1.5)+(0.00000048314*G47^2))))</f>
        <v>1.02698354887376</v>
      </c>
      <c r="N47" s="118" t="n">
        <f aca="false">IF(ISBLANK(D47),"",IF(ISBLANK(G47),J47*(1+0.00001*(35-20)),J47*(1+0.00001*(G47-20))))</f>
        <v>110.13639664776</v>
      </c>
      <c r="O47" s="117" t="n">
        <f aca="false">IF(ISBLANK(E47),"",(0.999842594+(0.00006793952*E47)-(0.00000909529*E47^2)+(0.0000001001685*E47^3)-(0.000000001120083*E47^4)+(0.000000000006536332*E47^5)))</f>
        <v>0.999760427059674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5.57161262913557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5.42522091541356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248.828220017194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242.290366082369</v>
      </c>
      <c r="T47" s="32" t="n">
        <v>0</v>
      </c>
      <c r="U47" s="32" t="n">
        <v>0</v>
      </c>
      <c r="V47" s="122" t="n">
        <v>22.91</v>
      </c>
      <c r="W47" s="122" t="n">
        <v>22.39</v>
      </c>
      <c r="X47" s="122" t="n">
        <v>22.91</v>
      </c>
      <c r="Y47" s="122" t="n">
        <v>22.39</v>
      </c>
      <c r="Z47" s="32" t="n">
        <v>1.44</v>
      </c>
      <c r="AA47" s="32" t="n">
        <v>1.41</v>
      </c>
      <c r="AB47" s="122" t="n">
        <v>47.15</v>
      </c>
      <c r="AC47" s="122" t="n">
        <v>46.07</v>
      </c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2016</v>
      </c>
      <c r="E48" s="113" t="n">
        <v>9.8</v>
      </c>
      <c r="F48" s="114" t="n">
        <v>5.2135</v>
      </c>
      <c r="G48" s="115" t="n">
        <v>34.89145</v>
      </c>
      <c r="H48" s="113" t="n">
        <v>4000</v>
      </c>
      <c r="I48" s="113" t="n">
        <v>4073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107.63</v>
      </c>
      <c r="K48" s="117" t="n">
        <f aca="false">IF(ISBLANK(E48),"",(0.000824493-(0.0000040899*E48)+(0.000000076438*E48^2)-(0.00000000082467*E48^3)+(0.0000000000053875*E48^4)))</f>
        <v>0.00079102660529798</v>
      </c>
      <c r="L48" s="117" t="n">
        <f aca="false">IF(ISBLANK(E48),"",(-0.00000572466+(0.00000010227*E48)-(0.0000000016546*E48^2)))</f>
        <v>-4.881321784E-006</v>
      </c>
      <c r="M48" s="117" t="n">
        <f aca="false">IF(ISBLANK(E48),"",IF(ISBLANK(G48),(O48+(K48*35)+(L48*35^1.5)+(0.00000048314*35^2)),(O48+(K48*G48)+(L48*G48^1.5)+(0.00000048314*G48^2))))</f>
        <v>1.02690163162045</v>
      </c>
      <c r="N48" s="118" t="n">
        <f aca="false">IF(ISBLANK(D48),"",IF(ISBLANK(G48),J48*(1+0.00001*(35-20)),J48*(1+0.00001*(G48-20))))</f>
        <v>107.646027667635</v>
      </c>
      <c r="O48" s="117" t="n">
        <f aca="false">IF(ISBLANK(E48),"",(0.999842594+(0.00006793952*E48)-(0.00000909529*E48^2)+(0.0000001001685*E48^3)-(0.000000001120083*E48^4)+(0.000000000006536332*E48^5)))</f>
        <v>0.999719426978937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5.55456887359715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5.40905643010037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248.067045894848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241.568460168283</v>
      </c>
      <c r="T48" s="32" t="n">
        <v>0.01</v>
      </c>
      <c r="U48" s="32" t="n">
        <v>0.01</v>
      </c>
      <c r="V48" s="122" t="n">
        <v>23.02</v>
      </c>
      <c r="W48" s="122" t="n">
        <v>22.49</v>
      </c>
      <c r="X48" s="122" t="n">
        <v>23.01</v>
      </c>
      <c r="Y48" s="122" t="n">
        <v>22.49</v>
      </c>
      <c r="Z48" s="32" t="n">
        <v>1.43</v>
      </c>
      <c r="AA48" s="32" t="n">
        <v>1.4</v>
      </c>
      <c r="AB48" s="122" t="n">
        <v>47.79</v>
      </c>
      <c r="AC48" s="122" t="n">
        <v>46.7</v>
      </c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1</v>
      </c>
      <c r="C49" s="112" t="n">
        <v>15</v>
      </c>
      <c r="D49" s="113" t="n">
        <v>2017</v>
      </c>
      <c r="E49" s="113" t="n">
        <v>10</v>
      </c>
      <c r="F49" s="114" t="n">
        <v>5.3038</v>
      </c>
      <c r="G49" s="115" t="n">
        <v>34.8948</v>
      </c>
      <c r="H49" s="113" t="n">
        <v>4000</v>
      </c>
      <c r="I49" s="113" t="n">
        <v>4073</v>
      </c>
      <c r="J49" s="116" t="n">
        <f aca="false">IF(ISBLANK(D49),"",IF(VLOOKUP(D49,'Volumes flacons'!$A$5:$C$1023,2)=0,"",IF(D49&gt;'Volumes flacons'!$A$1023,"Mauvais numéro",IF(D49&lt;'Volumes flacons'!$A$5,"Mauvais numéro",(VLOOKUP(D49,'Volumes flacons'!$A$5:$C$1023,3))))))</f>
        <v>109.96</v>
      </c>
      <c r="K49" s="117" t="n">
        <f aca="false">IF(ISBLANK(E49),"",(0.000824493-(0.0000040899*E49)+(0.000000076438*E49^2)-(0.00000000082467*E49^3)+(0.0000000000053875*E49^4)))</f>
        <v>0.000790467005</v>
      </c>
      <c r="L49" s="117" t="n">
        <f aca="false">IF(ISBLANK(E49),"",(-0.00000572466+(0.00000010227*E49)-(0.0000000016546*E49^2)))</f>
        <v>-4.86742E-006</v>
      </c>
      <c r="M49" s="117" t="n">
        <f aca="false">IF(ISBLANK(E49),"",IF(ISBLANK(G49),(O49+(K49*35)+(L49*35^1.5)+(0.00000048314*35^2)),(O49+(K49*G49)+(L49*G49^1.5)+(0.00000048314*G49^2))))</f>
        <v>1.02687024257591</v>
      </c>
      <c r="N49" s="118" t="n">
        <f aca="false">IF(ISBLANK(D49),"",IF(ISBLANK(G49),J49*(1+0.00001*(35-20)),J49*(1+0.00001*(G49-20))))</f>
        <v>109.97637832208</v>
      </c>
      <c r="O49" s="117" t="n">
        <f aca="false">IF(ISBLANK(E49),"",(0.999842594+(0.00006793952*E49)-(0.00000909529*E49^2)+(0.0000001001685*E49^3)-(0.000000001120083*E49^4)+(0.000000000006536332*E49^5)))</f>
        <v>0.9997020815032</v>
      </c>
      <c r="P49" s="119" t="n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5.52906207772978</v>
      </c>
      <c r="Q49" s="120" t="n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>5.38438241608802</v>
      </c>
      <c r="R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>246.927912391412</v>
      </c>
      <c r="S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>240.466518702491</v>
      </c>
      <c r="T49" s="32" t="n">
        <v>0.19</v>
      </c>
      <c r="U49" s="32" t="n">
        <v>0.19</v>
      </c>
      <c r="V49" s="122" t="n">
        <v>22.6</v>
      </c>
      <c r="W49" s="122" t="n">
        <v>22.08</v>
      </c>
      <c r="X49" s="122" t="n">
        <v>22.41</v>
      </c>
      <c r="Y49" s="122" t="n">
        <v>21.9</v>
      </c>
      <c r="Z49" s="32" t="n">
        <v>1.41</v>
      </c>
      <c r="AA49" s="32" t="n">
        <v>1.38</v>
      </c>
      <c r="AB49" s="122" t="n">
        <v>47.24</v>
      </c>
      <c r="AC49" s="122" t="n">
        <v>46.16</v>
      </c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1</v>
      </c>
      <c r="C50" s="112" t="n">
        <v>16</v>
      </c>
      <c r="D50" s="113" t="n">
        <v>2018</v>
      </c>
      <c r="E50" s="113" t="n">
        <v>10.1</v>
      </c>
      <c r="F50" s="114" t="n">
        <v>5.2514</v>
      </c>
      <c r="G50" s="115" t="n">
        <v>34.88955</v>
      </c>
      <c r="H50" s="113" t="n">
        <v>4000</v>
      </c>
      <c r="I50" s="113" t="n">
        <v>4073</v>
      </c>
      <c r="J50" s="116" t="n">
        <f aca="false">IF(ISBLANK(D50),"",IF(VLOOKUP(D50,'Volumes flacons'!$A$5:$C$1023,2)=0,"",IF(D50&gt;'Volumes flacons'!$A$1023,"Mauvais numéro",IF(D50&lt;'Volumes flacons'!$A$5,"Mauvais numéro",(VLOOKUP(D50,'Volumes flacons'!$A$5:$C$1023,3))))))</f>
        <v>109.32</v>
      </c>
      <c r="K50" s="117" t="n">
        <f aca="false">IF(ISBLANK(E50),"",(0.000824493-(0.0000040899*E50)+(0.000000076438*E50^2)-(0.00000000082467*E50^3)+(0.0000000000053875*E50^4)))</f>
        <v>0.000790188854595369</v>
      </c>
      <c r="L50" s="117" t="n">
        <f aca="false">IF(ISBLANK(E50),"",(-0.00000572466+(0.00000010227*E50)-(0.0000000016546*E50^2)))</f>
        <v>-4.860518746E-006</v>
      </c>
      <c r="M50" s="117" t="n">
        <f aca="false">IF(ISBLANK(E50),"",IF(ISBLANK(G50),(O50+(K50*35)+(L50*35^1.5)+(0.00000048314*35^2)),(O50+(K50*G50)+(L50*G50^1.5)+(0.00000048314*G50^2))))</f>
        <v>1.0268489858961</v>
      </c>
      <c r="N50" s="118" t="n">
        <f aca="false">IF(ISBLANK(D50),"",IF(ISBLANK(G50),J50*(1+0.00001*(35-20)),J50*(1+0.00001*(G50-20))))</f>
        <v>109.33627725606</v>
      </c>
      <c r="O50" s="117" t="n">
        <f aca="false">IF(ISBLANK(E50),"",(0.999842594+(0.00006793952*E50)-(0.00000909529*E50^2)+(0.0000001001685*E50^3)-(0.000000001120083*E50^4)+(0.000000000006536332*E50^5)))</f>
        <v>0.999693207671267</v>
      </c>
      <c r="P50" s="119" t="n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>5.50693461553327</v>
      </c>
      <c r="Q50" s="120" t="n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>5.36294498136699</v>
      </c>
      <c r="R50" s="121" t="n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>245.939699929716</v>
      </c>
      <c r="S50" s="121" t="n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>239.50912286785</v>
      </c>
      <c r="T50" s="32" t="n">
        <v>0.01</v>
      </c>
      <c r="U50" s="32" t="n">
        <v>0.01</v>
      </c>
      <c r="V50" s="122" t="n">
        <v>22.65</v>
      </c>
      <c r="W50" s="122" t="n">
        <v>22.13</v>
      </c>
      <c r="X50" s="122" t="n">
        <v>22.64</v>
      </c>
      <c r="Y50" s="122" t="n">
        <v>22.12</v>
      </c>
      <c r="Z50" s="32" t="n">
        <v>1.43</v>
      </c>
      <c r="AA50" s="32" t="n">
        <v>1.4</v>
      </c>
      <c r="AB50" s="122" t="n">
        <v>47.8</v>
      </c>
      <c r="AC50" s="122" t="n">
        <v>46.71</v>
      </c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1</v>
      </c>
      <c r="C51" s="112" t="n">
        <v>17</v>
      </c>
      <c r="D51" s="113" t="n">
        <v>2019</v>
      </c>
      <c r="E51" s="113" t="n">
        <v>10</v>
      </c>
      <c r="F51" s="114" t="n">
        <v>5.2845</v>
      </c>
      <c r="G51" s="115" t="n">
        <v>34.88965</v>
      </c>
      <c r="H51" s="113" t="n">
        <v>4000</v>
      </c>
      <c r="I51" s="113" t="n">
        <v>4072</v>
      </c>
      <c r="J51" s="116" t="n">
        <f aca="false">IF(ISBLANK(D51),"",IF(VLOOKUP(D51,'Volumes flacons'!$A$5:$C$1023,2)=0,"",IF(D51&gt;'Volumes flacons'!$A$1023,"Mauvais numéro",IF(D51&lt;'Volumes flacons'!$A$5,"Mauvais numéro",(VLOOKUP(D51,'Volumes flacons'!$A$5:$C$1023,3))))))</f>
        <v>108.2</v>
      </c>
      <c r="K51" s="117" t="n">
        <f aca="false">IF(ISBLANK(E51),"",(0.000824493-(0.0000040899*E51)+(0.000000076438*E51^2)-(0.00000000082467*E51^3)+(0.0000000000053875*E51^4)))</f>
        <v>0.000790467005</v>
      </c>
      <c r="L51" s="117" t="n">
        <f aca="false">IF(ISBLANK(E51),"",(-0.00000572466+(0.00000010227*E51)-(0.0000000016546*E51^2)))</f>
        <v>-4.86742E-006</v>
      </c>
      <c r="M51" s="117" t="n">
        <f aca="false">IF(ISBLANK(E51),"",IF(ISBLANK(G51),(O51+(K51*35)+(L51*35^1.5)+(0.00000048314*35^2)),(O51+(K51*G51)+(L51*G51^1.5)+(0.00000048314*G51^2))))</f>
        <v>1.02686622014188</v>
      </c>
      <c r="N51" s="118" t="n">
        <f aca="false">IF(ISBLANK(D51),"",IF(ISBLANK(G51),J51*(1+0.00001*(35-20)),J51*(1+0.00001*(G51-20))))</f>
        <v>108.2161106013</v>
      </c>
      <c r="O51" s="117" t="n">
        <f aca="false">IF(ISBLANK(E51),"",(0.999842594+(0.00006793952*E51)-(0.00000909529*E51^2)+(0.0000001001685*E51^3)-(0.000000001120083*E51^4)+(0.000000000006536332*E51^5)))</f>
        <v>0.9997020815032</v>
      </c>
      <c r="P51" s="119" t="n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>5.60020676379421</v>
      </c>
      <c r="Q51" s="120" t="n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>5.45368681328365</v>
      </c>
      <c r="R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>250.10523407105</v>
      </c>
      <c r="S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>243.561653081248</v>
      </c>
      <c r="T51" s="32" t="n">
        <v>0</v>
      </c>
      <c r="U51" s="32" t="n">
        <v>0</v>
      </c>
      <c r="V51" s="122" t="n">
        <v>23.1</v>
      </c>
      <c r="W51" s="122" t="n">
        <v>22.57</v>
      </c>
      <c r="X51" s="122" t="n">
        <v>23.1</v>
      </c>
      <c r="Y51" s="122" t="n">
        <v>22.57</v>
      </c>
      <c r="Z51" s="32" t="n">
        <v>1.44</v>
      </c>
      <c r="AA51" s="32" t="n">
        <v>1.41</v>
      </c>
      <c r="AB51" s="122" t="n">
        <v>47.72</v>
      </c>
      <c r="AC51" s="122" t="n">
        <v>46.63</v>
      </c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1</v>
      </c>
      <c r="C52" s="112" t="n">
        <v>18</v>
      </c>
      <c r="D52" s="113" t="n">
        <v>2021</v>
      </c>
      <c r="E52" s="113" t="n">
        <v>10.4</v>
      </c>
      <c r="F52" s="114" t="n">
        <v>5.359</v>
      </c>
      <c r="G52" s="115" t="n">
        <v>34.88975</v>
      </c>
      <c r="H52" s="113" t="n">
        <v>4000</v>
      </c>
      <c r="I52" s="113" t="n">
        <v>4073</v>
      </c>
      <c r="J52" s="116" t="n">
        <f aca="false">IF(ISBLANK(D52),"",IF(VLOOKUP(D52,'Volumes flacons'!$A$5:$C$1023,2)=0,"",IF(D52&gt;'Volumes flacons'!$A$1023,"Mauvais numéro",IF(D52&lt;'Volumes flacons'!$A$5,"Mauvais numéro",(VLOOKUP(D52,'Volumes flacons'!$A$5:$C$1023,3))))))</f>
        <v>110.95</v>
      </c>
      <c r="K52" s="117" t="n">
        <f aca="false">IF(ISBLANK(E52),"",(0.000824493-(0.0000040899*E52)+(0.000000076438*E52^2)-(0.00000000082467*E52^3)+(0.0000000000053875*E52^4)))</f>
        <v>0.00078936095861504</v>
      </c>
      <c r="L52" s="117" t="n">
        <f aca="false">IF(ISBLANK(E52),"",(-0.00000572466+(0.00000010227*E52)-(0.0000000016546*E52^2)))</f>
        <v>-4.840013536E-006</v>
      </c>
      <c r="M52" s="117" t="n">
        <f aca="false">IF(ISBLANK(E52),"",IF(ISBLANK(G52),(O52+(K52*35)+(L52*35^1.5)+(0.00000048314*35^2)),(O52+(K52*G52)+(L52*G52^1.5)+(0.00000048314*G52^2))))</f>
        <v>1.0267970613677</v>
      </c>
      <c r="N52" s="118" t="n">
        <f aca="false">IF(ISBLANK(D52),"",IF(ISBLANK(G52),J52*(1+0.00001*(35-20)),J52*(1+0.00001*(G52-20))))</f>
        <v>110.966520177625</v>
      </c>
      <c r="O52" s="117" t="n">
        <f aca="false">IF(ISBLANK(E52),"",(0.999842594+(0.00006793952*E52)-(0.00000909529*E52^2)+(0.0000001001685*E52^3)-(0.000000001120083*E52^4)+(0.000000000006536332*E52^5)))</f>
        <v>0.999665786239059</v>
      </c>
      <c r="P52" s="119" t="n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>5.53599274472173</v>
      </c>
      <c r="Q52" s="120" t="n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>5.39151596065905</v>
      </c>
      <c r="R52" s="121" t="n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>247.237435979273</v>
      </c>
      <c r="S52" s="121" t="n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>240.785102803033</v>
      </c>
      <c r="T52" s="32" t="n">
        <v>0</v>
      </c>
      <c r="U52" s="32" t="n">
        <v>0</v>
      </c>
      <c r="V52" s="122" t="n">
        <v>22.82</v>
      </c>
      <c r="W52" s="122" t="n">
        <v>22.3</v>
      </c>
      <c r="X52" s="122" t="n">
        <v>22.82</v>
      </c>
      <c r="Y52" s="122" t="n">
        <v>22.3</v>
      </c>
      <c r="Z52" s="32" t="n">
        <v>1.44</v>
      </c>
      <c r="AA52" s="32" t="n">
        <v>1.41</v>
      </c>
      <c r="AB52" s="122" t="n">
        <v>47.75</v>
      </c>
      <c r="AC52" s="122" t="n">
        <v>46.66</v>
      </c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1</v>
      </c>
      <c r="C53" s="112" t="n">
        <v>19</v>
      </c>
      <c r="D53" s="113" t="n">
        <v>2022</v>
      </c>
      <c r="E53" s="113" t="n">
        <v>10.4</v>
      </c>
      <c r="F53" s="114" t="n">
        <v>5.344</v>
      </c>
      <c r="G53" s="115" t="n">
        <v>34.89065</v>
      </c>
      <c r="H53" s="113" t="n">
        <v>4000</v>
      </c>
      <c r="I53" s="113" t="n">
        <v>4073</v>
      </c>
      <c r="J53" s="116" t="n">
        <f aca="false">IF(ISBLANK(D53),"",IF(VLOOKUP(D53,'Volumes flacons'!$A$5:$C$1023,2)=0,"",IF(D53&gt;'Volumes flacons'!$A$1023,"Mauvais numéro",IF(D53&lt;'Volumes flacons'!$A$5,"Mauvais numéro",(VLOOKUP(D53,'Volumes flacons'!$A$5:$C$1023,3))))))</f>
        <v>109.76</v>
      </c>
      <c r="K53" s="117" t="n">
        <f aca="false">IF(ISBLANK(E53),"",(0.000824493-(0.0000040899*E53)+(0.000000076438*E53^2)-(0.00000000082467*E53^3)+(0.0000000000053875*E53^4)))</f>
        <v>0.00078936095861504</v>
      </c>
      <c r="L53" s="117" t="n">
        <f aca="false">IF(ISBLANK(E53),"",(-0.00000572466+(0.00000010227*E53)-(0.0000000016546*E53^2)))</f>
        <v>-4.840013536E-006</v>
      </c>
      <c r="M53" s="117" t="n">
        <f aca="false">IF(ISBLANK(E53),"",IF(ISBLANK(G53),(O53+(K53*35)+(L53*35^1.5)+(0.00000048314*35^2)),(O53+(K53*G53)+(L53*G53^1.5)+(0.00000048314*G53^2))))</f>
        <v>1.0267977635398</v>
      </c>
      <c r="N53" s="118" t="n">
        <f aca="false">IF(ISBLANK(D53),"",IF(ISBLANK(G53),J53*(1+0.00001*(35-20)),J53*(1+0.00001*(G53-20))))</f>
        <v>109.77634397744</v>
      </c>
      <c r="O53" s="117" t="n">
        <f aca="false">IF(ISBLANK(E53),"",(0.999842594+(0.00006793952*E53)-(0.00000909529*E53^2)+(0.0000001001685*E53^3)-(0.000000001120083*E53^4)+(0.000000000006536332*E53^5)))</f>
        <v>0.999665786239059</v>
      </c>
      <c r="P53" s="119" t="n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5.58143294459927</v>
      </c>
      <c r="Q53" s="120" t="n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>5.43576655772774</v>
      </c>
      <c r="R53" s="121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>249.266795305803</v>
      </c>
      <c r="S53" s="121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>242.761334468121</v>
      </c>
      <c r="T53" s="32" t="n">
        <v>0</v>
      </c>
      <c r="U53" s="32" t="n">
        <v>0</v>
      </c>
      <c r="V53" s="122" t="n">
        <v>22.73</v>
      </c>
      <c r="W53" s="122" t="n">
        <v>22.21</v>
      </c>
      <c r="X53" s="122" t="n">
        <v>22.73</v>
      </c>
      <c r="Y53" s="122" t="n">
        <v>22.21</v>
      </c>
      <c r="Z53" s="32" t="n">
        <v>1.4</v>
      </c>
      <c r="AA53" s="32" t="n">
        <v>1.37</v>
      </c>
      <c r="AB53" s="122" t="n">
        <v>47.65</v>
      </c>
      <c r="AC53" s="122" t="n">
        <v>46.56</v>
      </c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4"/>
      <c r="G55" s="115"/>
      <c r="H55" s="113"/>
      <c r="I55" s="113"/>
      <c r="J55" s="116"/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60" customFormat="false" ht="22.5" hidden="false" customHeight="true" outlineLevel="0" collapsed="false"/>
    <row r="61" customFormat="false" ht="21.75" hidden="false" customHeight="false" outlineLevel="0" collapsed="false">
      <c r="D61" s="125" t="s">
        <v>146</v>
      </c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</row>
    <row r="66" customFormat="false" ht="15" hidden="false" customHeight="false" outlineLevel="0" collapsed="false">
      <c r="V66" s="126" t="n">
        <f aca="false">AVERAGE(S35:S53)</f>
        <v>241.303337623847</v>
      </c>
      <c r="Y66" s="127" t="n">
        <f aca="false">AVERAGE(G35:G53)</f>
        <v>34.8908526315789</v>
      </c>
    </row>
    <row r="67" customFormat="false" ht="15" hidden="false" customHeight="false" outlineLevel="0" collapsed="false">
      <c r="V67" s="126" t="n">
        <f aca="false">STDEV(S35:S53)</f>
        <v>0.992882261147712</v>
      </c>
      <c r="Y67" s="0" t="n">
        <f aca="false">STDEV(G35:G53)</f>
        <v>0.00143105183579148</v>
      </c>
      <c r="AA67" s="0" t="s">
        <v>147</v>
      </c>
    </row>
    <row r="69" customFormat="false" ht="15" hidden="false" customHeight="false" outlineLevel="0" collapsed="false">
      <c r="V69" s="128" t="n">
        <f aca="false">AVERAGE(P35:P53)</f>
        <v>5.54939079798238</v>
      </c>
      <c r="Z69" s="0" t="s">
        <v>148</v>
      </c>
      <c r="AA69" s="0" t="s">
        <v>149</v>
      </c>
      <c r="AB69" s="0" t="s">
        <v>150</v>
      </c>
    </row>
    <row r="70" customFormat="false" ht="15" hidden="false" customHeight="false" outlineLevel="0" collapsed="false">
      <c r="V70" s="128" t="n">
        <f aca="false">STDEV(P35:P53)</f>
        <v>0.0225178096204924</v>
      </c>
      <c r="X70" s="127"/>
      <c r="Y70" s="123" t="n">
        <v>0</v>
      </c>
      <c r="Z70" s="123" t="n">
        <f aca="false">Y66-(2*Y67)</f>
        <v>34.8879905279074</v>
      </c>
      <c r="AA70" s="129" t="n">
        <f aca="false">Y66</f>
        <v>34.8908526315789</v>
      </c>
      <c r="AB70" s="123" t="n">
        <f aca="false">Y66+(2*Y67)</f>
        <v>34.8937147352505</v>
      </c>
    </row>
    <row r="71" customFormat="false" ht="15" hidden="false" customHeight="false" outlineLevel="0" collapsed="false">
      <c r="V71" s="128"/>
      <c r="X71" s="127"/>
      <c r="Y71" s="123" t="n">
        <v>19</v>
      </c>
      <c r="Z71" s="123" t="n">
        <v>34.8879905279074</v>
      </c>
      <c r="AA71" s="123" t="n">
        <v>34.8909166666667</v>
      </c>
      <c r="AB71" s="123" t="n">
        <v>34.8937147352505</v>
      </c>
    </row>
    <row r="74" customFormat="false" ht="15" hidden="false" customHeight="false" outlineLevel="0" collapsed="false">
      <c r="AA74" s="0" t="s">
        <v>151</v>
      </c>
    </row>
    <row r="75" customFormat="false" ht="15" hidden="false" customHeight="false" outlineLevel="0" collapsed="false">
      <c r="Z75" s="0" t="s">
        <v>148</v>
      </c>
      <c r="AA75" s="0" t="s">
        <v>149</v>
      </c>
      <c r="AB75" s="0" t="s">
        <v>150</v>
      </c>
    </row>
    <row r="76" customFormat="false" ht="15" hidden="false" customHeight="false" outlineLevel="0" collapsed="false">
      <c r="Y76" s="123" t="n">
        <v>0</v>
      </c>
      <c r="Z76" s="123" t="n">
        <f aca="false">V66-(2*V67)</f>
        <v>239.317573101551</v>
      </c>
      <c r="AA76" s="129" t="n">
        <v>241.303337623847</v>
      </c>
      <c r="AB76" s="123" t="n">
        <f aca="false">V66+(2*V67)</f>
        <v>243.289102146142</v>
      </c>
    </row>
    <row r="77" customFormat="false" ht="15" hidden="false" customHeight="false" outlineLevel="0" collapsed="false">
      <c r="Y77" s="123" t="n">
        <v>19</v>
      </c>
      <c r="Z77" s="123" t="n">
        <v>239.317573101551</v>
      </c>
      <c r="AA77" s="129" t="n">
        <v>241.303337623847</v>
      </c>
      <c r="AB77" s="123" t="n">
        <v>243.289102146142</v>
      </c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D61:T61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58"/>
  <sheetViews>
    <sheetView showFormulas="false" showGridLines="true" showRowColHeaders="true" showZeros="true" rightToLeft="false" tabSelected="true" showOutlineSymbols="true" defaultGridColor="true" view="normal" topLeftCell="Q28" colorId="64" zoomScale="100" zoomScaleNormal="100" zoomScalePageLayoutView="100" workbookViewId="0">
      <selection pane="topLeft" activeCell="T45" activeCellId="0" sqref="T45:AC4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5.28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42066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8</v>
      </c>
      <c r="J9" s="29" t="n">
        <v>59.92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8°59,92</v>
      </c>
      <c r="P9" s="29" t="s">
        <v>13</v>
      </c>
      <c r="Q9" s="33" t="n">
        <f aca="false">IF(ISBLANK(I9),"",IF(ISBLANK(J9),"",IF(J9&gt;60,"ERREUR !!",O11*(I9+(J9/60)))))</f>
        <v>8.99866666666667</v>
      </c>
      <c r="R9" s="33"/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20</v>
      </c>
      <c r="J10" s="29" t="n">
        <v>7.5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-20°7,5</v>
      </c>
      <c r="P10" s="29" t="s">
        <v>17</v>
      </c>
      <c r="Q10" s="33" t="n">
        <f aca="false">IF(ISBLANK(I10),"",IF(ISBLANK(J10),"",IF(J10&gt;60,"ERREUR !!",O12*(I10+(J10/60)))))</f>
        <v>-20.125</v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42065</v>
      </c>
      <c r="K11" s="38"/>
      <c r="L11" s="38"/>
      <c r="M11" s="38"/>
      <c r="N11" s="39" t="str">
        <f aca="false">I9&amp;"°"&amp;J9</f>
        <v>8°59,92</v>
      </c>
      <c r="O11" s="40" t="n">
        <f aca="false">IF(P9=M10,-1,1)</f>
        <v>1</v>
      </c>
      <c r="P11" s="41" t="str">
        <f aca="false">TEXT(J11,"aaaa-mm-jj")&amp;"T"&amp;TEXT(J12,"hh:mm:ss")&amp;"z"</f>
        <v>2019-03-03T22:07:14z</v>
      </c>
      <c r="Q11" s="41"/>
      <c r="R11" s="41"/>
      <c r="T11" s="42"/>
      <c r="U11" s="42"/>
      <c r="V11" s="5" t="n">
        <v>4.9585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0.921689814814815</v>
      </c>
      <c r="K12" s="45"/>
      <c r="L12" s="45"/>
      <c r="M12" s="45"/>
      <c r="N12" s="46" t="str">
        <f aca="false">I10&amp;"°"&amp;J10</f>
        <v>20°7,5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4.9613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0" t="n">
        <v>4.963</v>
      </c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24.9</v>
      </c>
      <c r="S14" s="55" t="s">
        <v>24</v>
      </c>
      <c r="V14" s="0" t="n">
        <v>4.9619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54" t="n">
        <v>24.9</v>
      </c>
      <c r="S15" s="60" t="s">
        <v>24</v>
      </c>
      <c r="V15" s="0" t="n">
        <v>4.9664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1" t="n">
        <v>4.96222</v>
      </c>
      <c r="S16" s="60" t="s">
        <v>29</v>
      </c>
      <c r="V16" s="0" t="n">
        <f aca="false">AVERAGE(V11:V15)</f>
        <v>4.96222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0.997073534657807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0.020006800821174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5.01146012771433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4.96197685122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0.005999706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0.00402966245104311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13" t="n">
        <v>7.7</v>
      </c>
      <c r="F35" s="114" t="n">
        <v>5.1386</v>
      </c>
      <c r="G35" s="115" t="n">
        <v>34.9518</v>
      </c>
      <c r="H35" s="113" t="n">
        <v>2000</v>
      </c>
      <c r="I35" s="113" t="n">
        <v>2025.9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7" t="n">
        <f aca="false">IF(ISBLANK(E35),"",(0.000824493-(0.0000040899*E35)+(0.000000076438*E35^2)-(0.00000000082467*E35^3)+(0.0000000000053875*E35^4)))</f>
        <v>0.000797175228651729</v>
      </c>
      <c r="L35" s="117" t="n">
        <f aca="false">IF(ISBLANK(E35),"",(-0.00000572466+(0.00000010227*E35)-(0.0000000016546*E35^2)))</f>
        <v>-5.035282234E-006</v>
      </c>
      <c r="M35" s="117" t="n">
        <f aca="false">IF(ISBLANK(E35),"",IF(ISBLANK(G35),(O35+(K35*35)+(L35*35^1.5)+(0.00000048314*35^2)),(O35+(K35*G35)+(L35*G35^1.5)+(0.00000048314*G35^2))))</f>
        <v>1.02728089835522</v>
      </c>
      <c r="N35" s="118" t="n">
        <f aca="false">IF(ISBLANK(D35),"",IF(ISBLANK(G35),J35*(1+0.00001*(35-20)),J35*(1+0.00001*(G35-20))))</f>
        <v>108.88627802466</v>
      </c>
      <c r="O35" s="117" t="n">
        <f aca="false">IF(ISBLANK(E35),"",(0.999842594+(0.00006793952*E35)-(0.00000909529*E35^2)+(0.0000001001685*E35^3)-(0.000000001120083*E35^4)+(0.000000000006536332*E35^5)))</f>
        <v>0.999868438277747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5.42984884414808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5.28565152222906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242.497049379653</v>
      </c>
      <c r="S35" s="130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236.05719698275</v>
      </c>
      <c r="T35" s="32" t="n">
        <v>0</v>
      </c>
      <c r="U35" s="131" t="n">
        <v>0</v>
      </c>
      <c r="V35" s="122" t="n">
        <v>22</v>
      </c>
      <c r="W35" s="132" t="n">
        <v>21.5</v>
      </c>
      <c r="X35" s="122" t="n">
        <v>22</v>
      </c>
      <c r="Y35" s="132" t="n">
        <v>21.5</v>
      </c>
      <c r="Z35" s="32" t="n">
        <v>1.45</v>
      </c>
      <c r="AA35" s="131" t="n">
        <v>1.42</v>
      </c>
      <c r="AB35" s="122" t="n">
        <v>26.1</v>
      </c>
      <c r="AC35" s="132" t="n">
        <v>25.5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2030</v>
      </c>
      <c r="E36" s="113" t="n">
        <v>8.5</v>
      </c>
      <c r="F36" s="114" t="n">
        <v>5.1913</v>
      </c>
      <c r="G36" s="115" t="n">
        <v>34.9536</v>
      </c>
      <c r="H36" s="113" t="n">
        <v>2000</v>
      </c>
      <c r="I36" s="113" t="n">
        <v>2025.6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110.13</v>
      </c>
      <c r="K36" s="117" t="n">
        <f aca="false">IF(ISBLANK(E36),"",(0.000824493-(0.0000040899*E36)+(0.000000076438*E36^2)-(0.00000000082467*E36^3)+(0.0000000000053875*E36^4)))</f>
        <v>0.000794773168122969</v>
      </c>
      <c r="L36" s="117" t="n">
        <f aca="false">IF(ISBLANK(E36),"",(-0.00000572466+(0.00000010227*E36)-(0.0000000016546*E36^2)))</f>
        <v>-4.97490985E-006</v>
      </c>
      <c r="M36" s="117" t="n">
        <f aca="false">IF(ISBLANK(E36),"",IF(ISBLANK(G36),(O36+(K36*35)+(L36*35^1.5)+(0.00000048314*35^2)),(O36+(K36*G36)+(L36*G36^1.5)+(0.00000048314*G36^2))))</f>
        <v>1.02716129508566</v>
      </c>
      <c r="N36" s="118" t="n">
        <f aca="false">IF(ISBLANK(D36),"",IF(ISBLANK(G36),J36*(1+0.00001*(35-20)),J36*(1+0.00001*(G36-20))))</f>
        <v>110.14646839968</v>
      </c>
      <c r="O36" s="117" t="n">
        <f aca="false">IF(ISBLANK(E36),"",(0.999842594+(0.00006793952*E36)-(0.00000909529*E36^2)+(0.0000001001685*E36^3)-(0.000000001120083*E36^4)+(0.000000000006536332*E36^5)))</f>
        <v>0.999818904314821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5.42175975123882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5.27839179414045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242.135790490325</v>
      </c>
      <c r="S36" s="130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235.732977526312</v>
      </c>
      <c r="T36" s="32" t="n">
        <v>0</v>
      </c>
      <c r="U36" s="131" t="n">
        <v>0</v>
      </c>
      <c r="V36" s="122" t="n">
        <v>22.2</v>
      </c>
      <c r="W36" s="132" t="n">
        <v>21.7</v>
      </c>
      <c r="X36" s="122" t="n">
        <v>22.2</v>
      </c>
      <c r="Y36" s="132" t="n">
        <v>21.7</v>
      </c>
      <c r="Z36" s="32" t="n">
        <v>1.45</v>
      </c>
      <c r="AA36" s="131" t="n">
        <v>1.42</v>
      </c>
      <c r="AB36" s="122" t="n">
        <v>26.5</v>
      </c>
      <c r="AC36" s="132" t="n">
        <v>25.9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" hidden="false" customHeight="false" outlineLevel="0" collapsed="false">
      <c r="A37" s="110" t="n">
        <f aca="false">IF(ISBLANK(VLOOKUP(D38,'Volumes flacons'!A5:C623,3)),0,1)</f>
        <v>1</v>
      </c>
      <c r="B37" s="111" t="n">
        <f aca="false">IF(ISBLANK(D38),0,IF(ISBLANK(E38),0,IF(ISBLANK(F38),0,1)))</f>
        <v>1</v>
      </c>
      <c r="C37" s="112" t="n">
        <v>3</v>
      </c>
      <c r="H37" s="0" t="n">
        <v>1750</v>
      </c>
      <c r="I37" s="0" t="n">
        <v>1769.4</v>
      </c>
      <c r="T37" s="32" t="n">
        <v>0</v>
      </c>
      <c r="U37" s="131" t="n">
        <v>0</v>
      </c>
      <c r="V37" s="122" t="n">
        <v>22.5</v>
      </c>
      <c r="W37" s="132" t="n">
        <v>22</v>
      </c>
      <c r="X37" s="122" t="n">
        <v>22.5</v>
      </c>
      <c r="Y37" s="132" t="n">
        <v>22</v>
      </c>
      <c r="Z37" s="32" t="n">
        <v>1.45</v>
      </c>
      <c r="AA37" s="131" t="n">
        <v>1.42</v>
      </c>
      <c r="AB37" s="122" t="n">
        <v>23.4</v>
      </c>
      <c r="AC37" s="132" t="n">
        <v>22.9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" hidden="false" customHeight="false" outlineLevel="0" collapsed="false">
      <c r="A38" s="110" t="n">
        <f aca="false">IF(ISBLANK(VLOOKUP(D40,'Volumes flacons'!A5:C623,3)),0,1)</f>
        <v>1</v>
      </c>
      <c r="B38" s="111" t="n">
        <f aca="false">IF(ISBLANK(D40),0,IF(ISBLANK(E40),0,IF(ISBLANK(F40),0,1)))</f>
        <v>1</v>
      </c>
      <c r="C38" s="112" t="n">
        <v>4</v>
      </c>
      <c r="D38" s="113" t="n">
        <v>2031</v>
      </c>
      <c r="E38" s="113" t="n">
        <v>9.1</v>
      </c>
      <c r="F38" s="114" t="n">
        <v>4.5139</v>
      </c>
      <c r="G38" s="115" t="n">
        <v>34.94065</v>
      </c>
      <c r="H38" s="113" t="n">
        <v>1500</v>
      </c>
      <c r="I38" s="113" t="n">
        <v>1516.6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107.83</v>
      </c>
      <c r="K38" s="117" t="n">
        <f aca="false">IF(ISBLANK(E38),"",(0.000824493-(0.0000040899*E38)+(0.000000076438*E38^2)-(0.00000000082467*E38^3)+(0.0000000000053875*E38^4)))</f>
        <v>0.000793020238143669</v>
      </c>
      <c r="L38" s="117" t="n">
        <f aca="false">IF(ISBLANK(E38),"",(-0.00000572466+(0.00000010227*E38)-(0.0000000016546*E38^2)))</f>
        <v>-4.931020426E-006</v>
      </c>
      <c r="M38" s="117" t="n">
        <f aca="false">IF(ISBLANK(E38),"",IF(ISBLANK(G38),(O38+(K38*35)+(L38*35^1.5)+(0.00000048314*35^2)),(O38+(K38*G38)+(L38*G38^1.5)+(0.00000048314*G38^2))))</f>
        <v>1.02705592235253</v>
      </c>
      <c r="N38" s="118" t="n">
        <f aca="false">IF(ISBLANK(D38),"",IF(ISBLANK(G38),J38*(1+0.00001*(35-20)),J38*(1+0.00001*(G38-20))))</f>
        <v>107.846110502895</v>
      </c>
      <c r="O38" s="117" t="n">
        <f aca="false">IF(ISBLANK(E38),"",(0.999842594+(0.00006793952*E38)-(0.00000909529*E38^2)+(0.0000001001685*E38^3)-(0.000000001120083*E38^4)+(0.000000000006536332*E38^5)))</f>
        <v>0.999775873667137</v>
      </c>
      <c r="P38" s="119" t="n">
        <f aca="false">IF(ISBLANK($R$16),"",IF(A37=0,"",IF(ISBLANK($R$17),"",IF(B37=0,"",IF($O$28=$I$29,"",IF(AND($I$29=$O$29,D38&lt;1000),"N°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4.81465563914266</v>
      </c>
      <c r="Q38" s="120" t="n">
        <f aca="false">IF(ISBLANK($R$16),"",IF(A37=0,"",IF(ISBLANK($R$17),"",IF(AND(D38&gt;1202,D38&lt;2001),"Err. N°",IF(AND(D38&gt;499,D38&lt;1141),"Err.N°",IF(B37=0,"",IF($O$28=$I$29,"",IF(AND($I$29=$O$29,D38&lt;1000),"N° Flac.",IF(AND($I$29=$O$30,D38&gt;1000),"N° Flac.",P38/M38)))))))))</f>
        <v>4.68782228343945</v>
      </c>
      <c r="R38" s="121" t="n">
        <f aca="false">IF(ISBLANK($R$16),"",IF(A37=0,"",IF(ISBLANK($R$17),"",IF(B37=0,"",IF(ISBLANK(J38),"",IF(AND(D38&gt;1202,D38&lt;2001),"Err. N°",IF(AND(D38&gt;499,D38&lt;1141),"Err.N°",IF($I$29=$O$28,"",IF(AND($I$29=$O$29,D38&lt;1000),"N° Flac.",IF(AND($I$29=$O$30,D38&gt;1000),"N° Flac.",((44.66*P38))))))))))))</f>
        <v>215.022520844111</v>
      </c>
      <c r="S38" s="130" t="n">
        <f aca="false">IF(ISBLANK($R$16),"",IF(A37=0,"",IF(ISBLANK($R$17),"",IF(B37=0,"",IF(ISBLANK(J38),"",IF(AND(D38&gt;1202,D38&lt;2001),"Err. N°",IF(AND(D38&gt;499,D38&lt;1141),"Err.N°",IF($I$29=$O$28,"",IF(AND($I$29=$O$29,D38&lt;1000),"N° Flac.",IF(AND($I$29=$O$30,D38&gt;1000),"N° Flac.",((44.66*P38)/M38)))))))))))</f>
        <v>209.358143178406</v>
      </c>
      <c r="T38" s="32" t="n">
        <v>0</v>
      </c>
      <c r="U38" s="131" t="n">
        <v>0</v>
      </c>
      <c r="V38" s="122" t="n">
        <v>24.4</v>
      </c>
      <c r="W38" s="132" t="n">
        <v>23.9</v>
      </c>
      <c r="X38" s="122" t="n">
        <v>24.4</v>
      </c>
      <c r="Y38" s="132" t="n">
        <v>23.9</v>
      </c>
      <c r="Z38" s="32" t="n">
        <v>1.61</v>
      </c>
      <c r="AA38" s="131" t="n">
        <v>1.57</v>
      </c>
      <c r="AB38" s="122" t="n">
        <v>23.1</v>
      </c>
      <c r="AC38" s="132" t="n">
        <v>22.6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" hidden="false" customHeight="false" outlineLevel="0" collapsed="false">
      <c r="A39" s="110" t="n">
        <f aca="false">IF(ISBLANK(VLOOKUP(D42,'Volumes flacons'!A5:C623,3)),0,1)</f>
        <v>1</v>
      </c>
      <c r="B39" s="111" t="n">
        <f aca="false">IF(ISBLANK(D42),0,IF(ISBLANK(E42),0,IF(ISBLANK(F42),0,1)))</f>
        <v>1</v>
      </c>
      <c r="C39" s="112" t="n">
        <v>5</v>
      </c>
      <c r="H39" s="0" t="n">
        <v>1250</v>
      </c>
      <c r="I39" s="0" t="n">
        <v>1263.1</v>
      </c>
      <c r="T39" s="32" t="n">
        <v>0</v>
      </c>
      <c r="U39" s="131" t="n">
        <v>0</v>
      </c>
      <c r="V39" s="122" t="n">
        <v>29</v>
      </c>
      <c r="W39" s="132" t="n">
        <v>28.3</v>
      </c>
      <c r="X39" s="122" t="n">
        <v>29</v>
      </c>
      <c r="Y39" s="132" t="n">
        <v>28.3</v>
      </c>
      <c r="Z39" s="32" t="n">
        <v>1.89</v>
      </c>
      <c r="AA39" s="131" t="n">
        <v>1.85</v>
      </c>
      <c r="AB39" s="122" t="n">
        <v>25.6</v>
      </c>
      <c r="AC39" s="132" t="n">
        <v>25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" hidden="false" customHeight="false" outlineLevel="0" collapsed="false">
      <c r="A40" s="110" t="n">
        <f aca="false">IF(ISBLANK(VLOOKUP(D44,'Volumes flacons'!A5:C623,3)),0,1)</f>
        <v>1</v>
      </c>
      <c r="B40" s="111" t="n">
        <f aca="false">IF(ISBLANK(D44),0,IF(ISBLANK(E44),0,IF(ISBLANK(F44),0,1)))</f>
        <v>1</v>
      </c>
      <c r="C40" s="112" t="n">
        <v>6</v>
      </c>
      <c r="D40" s="113" t="n">
        <v>2032</v>
      </c>
      <c r="E40" s="113" t="n">
        <v>10.4</v>
      </c>
      <c r="F40" s="114" t="n">
        <v>2.7781</v>
      </c>
      <c r="G40" s="115" t="n">
        <v>34.7458</v>
      </c>
      <c r="H40" s="113" t="n">
        <v>1000</v>
      </c>
      <c r="I40" s="113" t="n">
        <v>1008.4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111.3</v>
      </c>
      <c r="K40" s="117" t="n">
        <f aca="false">IF(ISBLANK(E40),"",(0.000824493-(0.0000040899*E40)+(0.000000076438*E40^2)-(0.00000000082467*E40^3)+(0.0000000000053875*E40^4)))</f>
        <v>0.00078936095861504</v>
      </c>
      <c r="L40" s="117" t="n">
        <f aca="false">IF(ISBLANK(E40),"",(-0.00000572466+(0.00000010227*E40)-(0.0000000016546*E40^2)))</f>
        <v>-4.840013536E-006</v>
      </c>
      <c r="M40" s="117" t="n">
        <f aca="false">IF(ISBLANK(E40),"",IF(ISBLANK(G40),(O40+(K40*35)+(L40*35^1.5)+(0.00000048314*35^2)),(O40+(K40*G40)+(L40*G40^1.5)+(0.00000048314*G40^2))))</f>
        <v>1.02668475650327</v>
      </c>
      <c r="N40" s="118" t="n">
        <f aca="false">IF(ISBLANK(D40),"",IF(ISBLANK(G40),J40*(1+0.00001*(35-20)),J40*(1+0.00001*(G40-20))))</f>
        <v>111.3164120754</v>
      </c>
      <c r="O40" s="117" t="n">
        <f aca="false">IF(ISBLANK(E40),"",(0.999842594+(0.00006793952*E40)-(0.00000909529*E40^2)+(0.0000001001685*E40^3)-(0.000000001120083*E40^4)+(0.000000000006536332*E40^5)))</f>
        <v>0.999665786239059</v>
      </c>
      <c r="P40" s="119" t="n">
        <f aca="false">IF(ISBLANK($R$16),"",IF(A38=0,"",IF(ISBLANK($R$17),"",IF(B38=0,"",IF($O$28=$I$29,"",IF(AND($I$29=$O$29,D40&lt;1000),"N°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2.8630653381888</v>
      </c>
      <c r="Q40" s="120" t="n">
        <f aca="false">IF(ISBLANK($R$16),"",IF(A38=0,"",IF(ISBLANK($R$17),"",IF(AND(D40&gt;1202,D40&lt;2001),"Err. N°",IF(AND(D40&gt;499,D40&lt;1141),"Err.N°",IF(B38=0,"",IF($O$28=$I$29,"",IF(AND($I$29=$O$29,D40&lt;1000),"N° Flac.",IF(AND($I$29=$O$30,D40&gt;1000),"N° Flac.",P40/M40)))))))))</f>
        <v>2.7886508687827</v>
      </c>
      <c r="R40" s="121" t="n">
        <f aca="false">IF(ISBLANK($R$16),"",IF(A38=0,"",IF(ISBLANK($R$17),"",IF(B38=0,"",IF(ISBLANK(J40),"",IF(AND(D40&gt;1202,D40&lt;2001),"Err. N°",IF(AND(D40&gt;499,D40&lt;1141),"Err.N°",IF($I$29=$O$28,"",IF(AND($I$29=$O$29,D40&lt;1000),"N° Flac.",IF(AND($I$29=$O$30,D40&gt;1000),"N° Flac.",((44.66*P40))))))))))))</f>
        <v>127.864498003512</v>
      </c>
      <c r="S40" s="130" t="n">
        <f aca="false">IF(ISBLANK($R$16),"",IF(A38=0,"",IF(ISBLANK($R$17),"",IF(B38=0,"",IF(ISBLANK(J40),"",IF(AND(D40&gt;1202,D40&lt;2001),"Err. N°",IF(AND(D40&gt;499,D40&lt;1141),"Err.N°",IF($I$29=$O$28,"",IF(AND($I$29=$O$29,D40&lt;1000),"N° Flac.",IF(AND($I$29=$O$30,D40&gt;1000),"N° Flac.",((44.66*P40)/M40)))))))))))</f>
        <v>124.541147799835</v>
      </c>
      <c r="T40" s="32" t="n">
        <v>0</v>
      </c>
      <c r="U40" s="131" t="n">
        <v>0</v>
      </c>
      <c r="V40" s="122" t="n">
        <v>37.7</v>
      </c>
      <c r="W40" s="132" t="n">
        <v>36.9</v>
      </c>
      <c r="X40" s="122" t="n">
        <v>37.7</v>
      </c>
      <c r="Y40" s="132" t="n">
        <v>36.9</v>
      </c>
      <c r="Z40" s="32" t="n">
        <v>2.33</v>
      </c>
      <c r="AA40" s="131" t="n">
        <v>2.28</v>
      </c>
      <c r="AB40" s="122" t="n">
        <v>26.8</v>
      </c>
      <c r="AC40" s="132" t="n">
        <v>26.2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" hidden="false" customHeight="false" outlineLevel="0" collapsed="false">
      <c r="A41" s="110" t="n">
        <f aca="false">IF(ISBLANK(VLOOKUP(D46,'Volumes flacons'!A5:C623,3)),0,1)</f>
        <v>1</v>
      </c>
      <c r="B41" s="111" t="n">
        <f aca="false">IF(ISBLANK(D46),0,IF(ISBLANK(E46),0,IF(ISBLANK(F46),0,1)))</f>
        <v>1</v>
      </c>
      <c r="C41" s="112" t="n">
        <v>7</v>
      </c>
      <c r="H41" s="0" t="n">
        <v>800</v>
      </c>
      <c r="I41" s="0" t="n">
        <v>806.8</v>
      </c>
      <c r="T41" s="32" t="n">
        <v>0</v>
      </c>
      <c r="U41" s="131" t="n">
        <v>0</v>
      </c>
      <c r="V41" s="122" t="n">
        <v>38.6</v>
      </c>
      <c r="W41" s="132" t="n">
        <v>37.7</v>
      </c>
      <c r="X41" s="122" t="n">
        <v>38.6</v>
      </c>
      <c r="Y41" s="132" t="n">
        <v>37.7</v>
      </c>
      <c r="Z41" s="32" t="n">
        <v>2.27</v>
      </c>
      <c r="AA41" s="131" t="n">
        <v>2.22</v>
      </c>
      <c r="AB41" s="122" t="n">
        <v>21.1</v>
      </c>
      <c r="AC41" s="132" t="n">
        <v>20.6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" hidden="false" customHeight="false" outlineLevel="0" collapsed="false">
      <c r="A42" s="110" t="n">
        <f aca="false">IF(ISBLANK(VLOOKUP(D47,'Volumes flacons'!A5:C623,3)),0,1)</f>
        <v>1</v>
      </c>
      <c r="B42" s="111" t="n">
        <f aca="false">IF(ISBLANK(D47),0,IF(ISBLANK(E47),0,IF(ISBLANK(F47),0,1)))</f>
        <v>1</v>
      </c>
      <c r="C42" s="112" t="n">
        <v>8</v>
      </c>
      <c r="D42" s="113" t="n">
        <v>2033</v>
      </c>
      <c r="E42" s="113" t="n">
        <v>12.4</v>
      </c>
      <c r="F42" s="114" t="n">
        <v>1.2151</v>
      </c>
      <c r="G42" s="115" t="n">
        <v>34.8991</v>
      </c>
      <c r="H42" s="113" t="n">
        <v>600</v>
      </c>
      <c r="I42" s="113" t="n">
        <v>604.4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110.79</v>
      </c>
      <c r="K42" s="117" t="n">
        <f aca="false">IF(ISBLANK(E42),"",(0.000824493-(0.0000040899*E42)+(0.000000076438*E42^2)-(0.00000000082467*E42^3)+(0.0000000000053875*E42^4)))</f>
        <v>0.00078408638328224</v>
      </c>
      <c r="L42" s="117" t="n">
        <f aca="false">IF(ISBLANK(E42),"",(-0.00000572466+(0.00000010227*E42)-(0.0000000016546*E42^2)))</f>
        <v>-4.710923296E-006</v>
      </c>
      <c r="M42" s="117" t="n">
        <f aca="false">IF(ISBLANK(E42),"",IF(ISBLANK(G42),(O42+(K42*35)+(L42*35^1.5)+(0.00000048314*35^2)),(O42+(K42*G42)+(L42*G42^1.5)+(0.00000048314*G42^2))))</f>
        <v>1.02643407725499</v>
      </c>
      <c r="N42" s="118" t="n">
        <f aca="false">IF(ISBLANK(D42),"",IF(ISBLANK(G42),J42*(1+0.00001*(35-20)),J42*(1+0.00001*(G42-20))))</f>
        <v>110.80650671289</v>
      </c>
      <c r="O42" s="117" t="n">
        <f aca="false">IF(ISBLANK(E42),"",(0.999842594+(0.00006793952*E42)-(0.00000909529*E42^2)+(0.0000001001685*E42^3)-(0.000000001120083*E42^4)+(0.000000000006536332*E42^5)))</f>
        <v>0.999452970974805</v>
      </c>
      <c r="P42" s="119" t="n">
        <f aca="false">IF(ISBLANK($R$16),"",IF(A39=0,"",IF(ISBLANK($R$17),"",IF(B39=0,"",IF($O$28=$I$29,"",IF(AND($I$29=$O$29,D42&lt;1000),"N°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1.24925211834201</v>
      </c>
      <c r="Q42" s="120" t="n">
        <f aca="false">IF(ISBLANK($R$16),"",IF(A39=0,"",IF(ISBLANK($R$17),"",IF(AND(D42&gt;1202,D42&lt;2001),"Err. N°",IF(AND(D42&gt;499,D42&lt;1141),"Err.N°",IF(B39=0,"",IF($O$28=$I$29,"",IF(AND($I$29=$O$29,D42&lt;1000),"N° Flac.",IF(AND($I$29=$O$30,D42&gt;1000),"N° Flac.",P42/M42)))))))))</f>
        <v>1.21707973850879</v>
      </c>
      <c r="R42" s="121" t="n">
        <f aca="false">IF(ISBLANK($R$16),"",IF(A39=0,"",IF(ISBLANK($R$17),"",IF(B39=0,"",IF(ISBLANK(J42),"",IF(AND(D42&gt;1202,D42&lt;2001),"Err. N°",IF(AND(D42&gt;499,D42&lt;1141),"Err.N°",IF($I$29=$O$28,"",IF(AND($I$29=$O$29,D42&lt;1000),"N° Flac.",IF(AND($I$29=$O$30,D42&gt;1000),"N° Flac.",((44.66*P42))))))))))))</f>
        <v>55.7915996051542</v>
      </c>
      <c r="S42" s="130" t="n">
        <f aca="false">IF(ISBLANK($R$16),"",IF(A39=0,"",IF(ISBLANK($R$17),"",IF(B39=0,"",IF(ISBLANK(J42),"",IF(AND(D42&gt;1202,D42&lt;2001),"Err. N°",IF(AND(D42&gt;499,D42&lt;1141),"Err.N°",IF($I$29=$O$28,"",IF(AND($I$29=$O$29,D42&lt;1000),"N° Flac.",IF(AND($I$29=$O$30,D42&gt;1000),"N° Flac.",((44.66*P42)/M42)))))))))))</f>
        <v>54.3547811218026</v>
      </c>
      <c r="T42" s="32" t="n">
        <v>0.01</v>
      </c>
      <c r="U42" s="131" t="n">
        <v>0.01</v>
      </c>
      <c r="V42" s="122" t="n">
        <v>35</v>
      </c>
      <c r="W42" s="132" t="n">
        <v>34.2</v>
      </c>
      <c r="X42" s="122" t="n">
        <v>35</v>
      </c>
      <c r="Y42" s="132" t="n">
        <v>34.2</v>
      </c>
      <c r="Z42" s="32" t="n">
        <v>2.17</v>
      </c>
      <c r="AA42" s="131" t="n">
        <v>2.12</v>
      </c>
      <c r="AB42" s="122" t="n">
        <v>28.3</v>
      </c>
      <c r="AC42" s="132" t="n">
        <v>27.7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" hidden="false" customHeight="false" outlineLevel="0" collapsed="false">
      <c r="A43" s="110" t="n">
        <f aca="false">IF(ISBLANK(VLOOKUP(D48,'Volumes flacons'!A5:C623,3)),0,1)</f>
        <v>1</v>
      </c>
      <c r="B43" s="111" t="n">
        <f aca="false">IF(ISBLANK(D48),0,IF(ISBLANK(E48),0,IF(ISBLANK(F48),0,1)))</f>
        <v>1</v>
      </c>
      <c r="C43" s="112" t="n">
        <v>9</v>
      </c>
      <c r="H43" s="0" t="n">
        <v>400</v>
      </c>
      <c r="I43" s="0" t="n">
        <v>402.7</v>
      </c>
      <c r="T43" s="32"/>
      <c r="U43" s="32"/>
      <c r="V43" s="122"/>
      <c r="W43" s="122"/>
      <c r="X43" s="122"/>
      <c r="Y43" s="122"/>
      <c r="Z43" s="32"/>
      <c r="AA43" s="32"/>
      <c r="AB43" s="32"/>
      <c r="AC43" s="32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" hidden="false" customHeight="false" outlineLevel="0" collapsed="false">
      <c r="A44" s="110" t="n">
        <f aca="false">IF(ISBLANK(VLOOKUP(D50,'Volumes flacons'!A5:C623,3)),0,1)</f>
        <v>1</v>
      </c>
      <c r="B44" s="111" t="n">
        <f aca="false">IF(ISBLANK(D50),0,IF(ISBLANK(E50),0,IF(ISBLANK(F50),0,1)))</f>
        <v>1</v>
      </c>
      <c r="C44" s="112" t="n">
        <v>10</v>
      </c>
      <c r="D44" s="113" t="n">
        <v>2034</v>
      </c>
      <c r="E44" s="113" t="n">
        <v>14.2</v>
      </c>
      <c r="F44" s="114" t="n">
        <v>0.8259</v>
      </c>
      <c r="G44" s="115" t="n">
        <v>35.1888</v>
      </c>
      <c r="H44" s="113" t="n">
        <v>400</v>
      </c>
      <c r="I44" s="113" t="n">
        <v>402.1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109.25</v>
      </c>
      <c r="K44" s="117" t="n">
        <f aca="false">IF(ISBLANK(E44),"",(0.000824493-(0.0000040899*E44)+(0.000000076438*E44^2)-(0.00000000082467*E44^3)+(0.0000000000053875*E44^4)))</f>
        <v>0.00077968715929526</v>
      </c>
      <c r="L44" s="117" t="n">
        <f aca="false">IF(ISBLANK(E44),"",(-0.00000572466+(0.00000010227*E44)-(0.0000000016546*E44^2)))</f>
        <v>-4.606059544E-006</v>
      </c>
      <c r="M44" s="117" t="n">
        <f aca="false">IF(ISBLANK(E44),"",IF(ISBLANK(G44),(O44+(K44*35)+(L44*35^1.5)+(0.00000048314*35^2)),(O44+(K44*G44)+(L44*G44^1.5)+(0.00000048314*G44^2))))</f>
        <v>1.02629143815306</v>
      </c>
      <c r="N44" s="118" t="n">
        <f aca="false">IF(ISBLANK(D44),"",IF(ISBLANK(G44),J44*(1+0.00001*(35-20)),J44*(1+0.00001*(G44-20))))</f>
        <v>109.266593764</v>
      </c>
      <c r="O44" s="117" t="n">
        <f aca="false">IF(ISBLANK(E44),"",(0.999842594+(0.00006793952*E44)-(0.00000909529*E44^2)+(0.0000001001685*E44^3)-(0.000000001120083*E44^4)+(0.000000000006536332*E44^5)))</f>
        <v>0.999218404838858</v>
      </c>
      <c r="P44" s="119" t="n">
        <f aca="false">IF(ISBLANK($R$16),"",IF(A40=0,"",IF(ISBLANK($R$17),"",IF(B40=0,"",IF($O$28=$I$29,"",IF(AND($I$29=$O$29,D44&lt;1000),"N°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0.856177923763556</v>
      </c>
      <c r="Q44" s="120" t="n">
        <f aca="false">IF(ISBLANK($R$16),"",IF(A40=0,"",IF(ISBLANK($R$17),"",IF(AND(D44&gt;1202,D44&lt;2001),"Err. N°",IF(AND(D44&gt;499,D44&lt;1141),"Err.N°",IF(B40=0,"",IF($O$28=$I$29,"",IF(AND($I$29=$O$29,D44&lt;1000),"N° Flac.",IF(AND($I$29=$O$30,D44&gt;1000),"N° Flac.",P44/M44)))))))))</f>
        <v>0.834244437724587</v>
      </c>
      <c r="R44" s="121" t="n">
        <f aca="false">IF(ISBLANK($R$16),"",IF(A40=0,"",IF(ISBLANK($R$17),"",IF(B40=0,"",IF(ISBLANK(J44),"",IF(AND(D44&gt;1202,D44&lt;2001),"Err. N°",IF(AND(D44&gt;499,D44&lt;1141),"Err.N°",IF($I$29=$O$28,"",IF(AND($I$29=$O$29,D44&lt;1000),"N° Flac.",IF(AND($I$29=$O$30,D44&gt;1000),"N° Flac.",((44.66*P44))))))))))))</f>
        <v>38.2369060752804</v>
      </c>
      <c r="S44" s="130" t="n">
        <f aca="false">IF(ISBLANK($R$16),"",IF(A40=0,"",IF(ISBLANK($R$17),"",IF(B40=0,"",IF(ISBLANK(J44),"",IF(AND(D44&gt;1202,D44&lt;2001),"Err. N°",IF(AND(D44&gt;499,D44&lt;1141),"Err.N°",IF($I$29=$O$28,"",IF(AND($I$29=$O$29,D44&lt;1000),"N° Flac.",IF(AND($I$29=$O$30,D44&gt;1000),"N° Flac.",((44.66*P44)/M44)))))))))))</f>
        <v>37.2573565887801</v>
      </c>
      <c r="T44" s="32" t="n">
        <v>0</v>
      </c>
      <c r="U44" s="131" t="n">
        <v>0</v>
      </c>
      <c r="V44" s="122" t="n">
        <v>35.4</v>
      </c>
      <c r="W44" s="132" t="n">
        <v>34.6</v>
      </c>
      <c r="X44" s="122" t="n">
        <v>35.4</v>
      </c>
      <c r="Y44" s="132" t="n">
        <v>34.6</v>
      </c>
      <c r="Z44" s="32" t="n">
        <v>1.96</v>
      </c>
      <c r="AA44" s="131" t="n">
        <v>1.92</v>
      </c>
      <c r="AB44" s="122" t="n">
        <v>14.7</v>
      </c>
      <c r="AC44" s="132" t="n">
        <v>14.4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" hidden="false" customHeight="false" outlineLevel="0" collapsed="false">
      <c r="A45" s="110" t="n">
        <f aca="false">IF(ISBLANK(VLOOKUP(D51,'Volumes flacons'!A5:C623,3)),0,1)</f>
        <v>1</v>
      </c>
      <c r="B45" s="111" t="n">
        <f aca="false">IF(ISBLANK(D51),0,IF(ISBLANK(E51),0,IF(ISBLANK(F51),0,1)))</f>
        <v>1</v>
      </c>
      <c r="C45" s="112" t="n">
        <v>11</v>
      </c>
      <c r="H45" s="0" t="n">
        <v>200</v>
      </c>
      <c r="I45" s="0" t="n">
        <v>201.7</v>
      </c>
      <c r="T45" s="32" t="n">
        <v>0.01</v>
      </c>
      <c r="U45" s="131" t="n">
        <v>0.01</v>
      </c>
      <c r="V45" s="122" t="n">
        <v>25.6</v>
      </c>
      <c r="W45" s="132" t="n">
        <v>25</v>
      </c>
      <c r="X45" s="122" t="n">
        <v>25.6</v>
      </c>
      <c r="Y45" s="132" t="n">
        <v>25</v>
      </c>
      <c r="Z45" s="32" t="n">
        <v>1.52</v>
      </c>
      <c r="AA45" s="131" t="n">
        <v>1.49</v>
      </c>
      <c r="AB45" s="32" t="n">
        <v>9.67</v>
      </c>
      <c r="AC45" s="131" t="n">
        <v>9.45</v>
      </c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" hidden="false" customHeight="false" outlineLevel="0" collapsed="false">
      <c r="A46" s="110" t="n">
        <f aca="false">IF(ISBLANK(VLOOKUP(D53,'Volumes flacons'!A5:C623,3)),0,1)</f>
        <v>1</v>
      </c>
      <c r="B46" s="111" t="n">
        <f aca="false">IF(ISBLANK(D53),0,IF(ISBLANK(E53),0,IF(ISBLANK(F53),0,1)))</f>
        <v>1</v>
      </c>
      <c r="C46" s="112" t="n">
        <v>12</v>
      </c>
      <c r="D46" s="113" t="n">
        <v>2035</v>
      </c>
      <c r="E46" s="113" t="n">
        <v>17.4</v>
      </c>
      <c r="F46" s="114" t="n">
        <v>1.97</v>
      </c>
      <c r="G46" s="115" t="n">
        <v>35.578</v>
      </c>
      <c r="H46" s="113" t="n">
        <v>100</v>
      </c>
      <c r="I46" s="113" t="n">
        <v>101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110.1</v>
      </c>
      <c r="K46" s="117" t="n">
        <f aca="false">IF(ISBLANK(E46),"",(0.000824493-(0.0000040899*E46)+(0.000000076438*E46^2)-(0.00000000082467*E46^3)+(0.0000000000053875*E46^4)))</f>
        <v>0.00077262056526774</v>
      </c>
      <c r="L46" s="117" t="n">
        <f aca="false">IF(ISBLANK(E46),"",(-0.00000572466+(0.00000010227*E46)-(0.0000000016546*E46^2)))</f>
        <v>-4.446108696E-006</v>
      </c>
      <c r="M46" s="117" t="n">
        <f aca="false">IF(ISBLANK(E46),"",IF(ISBLANK(G46),(O46+(K46*35)+(L46*35^1.5)+(0.00000048314*35^2)),(O46+(K46*G46)+(L46*G46^1.5)+(0.00000048314*G46^2))))</f>
        <v>1.02586282343654</v>
      </c>
      <c r="N46" s="118" t="n">
        <f aca="false">IF(ISBLANK(D46),"",IF(ISBLANK(G46),J46*(1+0.00001*(35-20)),J46*(1+0.00001*(G46-20))))</f>
        <v>110.117151378</v>
      </c>
      <c r="O46" s="117" t="n">
        <f aca="false">IF(ISBLANK(E46),"",(0.999842594+(0.00006793952*E46)-(0.00000909529*E46^2)+(0.0000001001685*E46^3)-(0.000000001120083*E46^4)+(0.000000000006536332*E46^5)))</f>
        <v>0.998706495952615</v>
      </c>
      <c r="P46" s="119" t="n">
        <f aca="false">IF(ISBLANK($R$16),"",IF(A41=0,"",IF(ISBLANK($R$17),"",IF(B41=0,"",IF($O$28=$I$29,"",IF(AND($I$29=$O$29,D46&lt;1000),"N°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2.04815604790249</v>
      </c>
      <c r="Q46" s="120" t="n">
        <f aca="false">IF(ISBLANK($R$16),"",IF(A41=0,"",IF(ISBLANK($R$17),"",IF(AND(D46&gt;1202,D46&lt;2001),"Err. N°",IF(AND(D46&gt;499,D46&lt;1141),"Err.N°",IF(B41=0,"",IF($O$28=$I$29,"",IF(AND($I$29=$O$29,D46&lt;1000),"N° Flac.",IF(AND($I$29=$O$30,D46&gt;1000),"N° Flac.",P46/M46)))))))))</f>
        <v>1.99652039347851</v>
      </c>
      <c r="R46" s="121" t="n">
        <f aca="false">IF(ISBLANK($R$16),"",IF(A41=0,"",IF(ISBLANK($R$17),"",IF(B41=0,"",IF(ISBLANK(J46),"",IF(AND(D46&gt;1202,D46&lt;2001),"Err. N°",IF(AND(D46&gt;499,D46&lt;1141),"Err.N°",IF($I$29=$O$28,"",IF(AND($I$29=$O$29,D46&lt;1000),"N° Flac.",IF(AND($I$29=$O$30,D46&gt;1000),"N° Flac.",((44.66*P46))))))))))))</f>
        <v>91.4706490993252</v>
      </c>
      <c r="S46" s="130" t="n">
        <f aca="false">IF(ISBLANK($R$16),"",IF(A41=0,"",IF(ISBLANK($R$17),"",IF(B41=0,"",IF(ISBLANK(J46),"",IF(AND(D46&gt;1202,D46&lt;2001),"Err. N°",IF(AND(D46&gt;499,D46&lt;1141),"Err.N°",IF($I$29=$O$28,"",IF(AND($I$29=$O$29,D46&lt;1000),"N° Flac.",IF(AND($I$29=$O$30,D46&gt;1000),"N° Flac.",((44.66*P46)/M46)))))))))))</f>
        <v>89.1646007727504</v>
      </c>
      <c r="T46" s="133" t="n">
        <v>0.06</v>
      </c>
      <c r="U46" s="134" t="n">
        <v>0.06</v>
      </c>
      <c r="V46" s="133" t="n">
        <v>22.36</v>
      </c>
      <c r="W46" s="134" t="n">
        <v>21.85</v>
      </c>
      <c r="X46" s="133" t="n">
        <v>22.3</v>
      </c>
      <c r="Y46" s="134" t="n">
        <v>21.79</v>
      </c>
      <c r="Z46" s="133" t="n">
        <v>1.31</v>
      </c>
      <c r="AA46" s="134" t="n">
        <v>1.28</v>
      </c>
      <c r="AB46" s="133" t="n">
        <v>7.42</v>
      </c>
      <c r="AC46" s="134" t="n">
        <v>7.25</v>
      </c>
      <c r="AD46" s="34" t="n">
        <v>0.0327</v>
      </c>
      <c r="AE46" s="34" t="n">
        <v>0.0149</v>
      </c>
      <c r="AF46" s="34" t="n">
        <v>0.0037</v>
      </c>
      <c r="AG46" s="34" t="n">
        <v>0.0305</v>
      </c>
      <c r="AH46" s="34" t="n">
        <v>0.0306</v>
      </c>
      <c r="AI46" s="34" t="n">
        <v>0.0015</v>
      </c>
      <c r="AJ46" s="34" t="n">
        <v>0.0044</v>
      </c>
      <c r="AK46" s="34" t="n">
        <v>0.0022</v>
      </c>
      <c r="AL46" s="34" t="n">
        <v>0.0422</v>
      </c>
      <c r="AM46" s="34" t="n">
        <v>0.0041</v>
      </c>
      <c r="AN46" s="34" t="n">
        <v>0.0013</v>
      </c>
      <c r="AO46" s="34" t="n">
        <v>-9999.9999</v>
      </c>
      <c r="AP46" s="34" t="n">
        <v>0.0094</v>
      </c>
      <c r="AQ46" s="34"/>
      <c r="AR46" s="34" t="n">
        <v>0.0666</v>
      </c>
      <c r="AS46" s="34" t="n">
        <v>0.0249</v>
      </c>
      <c r="AT46" s="34" t="n">
        <v>0.0914</v>
      </c>
      <c r="AU46" s="34" t="n">
        <v>0.0171</v>
      </c>
      <c r="AV46" s="34" t="n">
        <v>-9999.9999</v>
      </c>
      <c r="AW46" s="34" t="n">
        <v>-9999.9999</v>
      </c>
      <c r="AX46" s="34" t="n">
        <v>0.0382</v>
      </c>
      <c r="AY46" s="34" t="n">
        <v>0.1215</v>
      </c>
      <c r="AZ46" s="34" t="n">
        <v>0.1597</v>
      </c>
      <c r="BA46" s="34" t="n">
        <v>0.002</v>
      </c>
      <c r="BB46" s="34"/>
    </row>
    <row r="47" customFormat="false" ht="15" hidden="false" customHeight="false" outlineLevel="0" collapsed="false">
      <c r="A47" s="110" t="n">
        <f aca="false">IF(ISBLANK(VLOOKUP(#REF!,'Volumes flacons'!A5:C623,3)),0,1)</f>
        <v>1</v>
      </c>
      <c r="B47" s="111" t="n">
        <f aca="false">IF(ISBLANK(#REF!),0,IF(ISBLANK(#REF!),0,IF(ISBLANK(#REF!),0,1)))</f>
        <v>1</v>
      </c>
      <c r="C47" s="112" t="n">
        <v>13</v>
      </c>
      <c r="D47" s="113" t="n">
        <v>2036</v>
      </c>
      <c r="E47" s="113" t="n">
        <v>17.8</v>
      </c>
      <c r="F47" s="114" t="n">
        <v>1.9811</v>
      </c>
      <c r="G47" s="115" t="n">
        <v>35.61935</v>
      </c>
      <c r="H47" s="113" t="n">
        <v>80</v>
      </c>
      <c r="I47" s="113" t="n">
        <v>80.3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109.39</v>
      </c>
      <c r="K47" s="117" t="n">
        <f aca="false">IF(ISBLANK(E47),"",(0.000824493-(0.0000040899*E47)+(0.000000076438*E47^2)-(0.00000000082467*E47^3)+(0.0000000000053875*E47^4)))</f>
        <v>0.00077180129975558</v>
      </c>
      <c r="L47" s="117" t="n">
        <f aca="false">IF(ISBLANK(E47),"",(-0.00000572466+(0.00000010227*E47)-(0.0000000016546*E47^2)))</f>
        <v>-4.428497464E-006</v>
      </c>
      <c r="M47" s="117" t="n">
        <f aca="false">IF(ISBLANK(E47),"",IF(ISBLANK(G47),(O47+(K47*35)+(L47*35^1.5)+(0.00000048314*35^2)),(O47+(K47*G47)+(L47*G47^1.5)+(0.00000048314*G47^2))))</f>
        <v>1.02579694309805</v>
      </c>
      <c r="N47" s="118" t="n">
        <f aca="false">IF(ISBLANK(D47),"",IF(ISBLANK(G47),J47*(1+0.00001*(35-20)),J47*(1+0.00001*(G47-20))))</f>
        <v>109.407086006965</v>
      </c>
      <c r="O47" s="117" t="n">
        <f aca="false">IF(ISBLANK(E47),"",(0.999842594+(0.00006793952*E47)-(0.00000909529*E47^2)+(0.0000001001685*E47^3)-(0.000000001120083*E47^4)+(0.000000000006536332*E47^5)))</f>
        <v>0.998634328607839</v>
      </c>
      <c r="P47" s="119" t="n">
        <f aca="false">IF(ISBLANK($R$16),"",IF(A42=0,"",IF(ISBLANK($R$17),"",IF(B42=0,"",IF($O$28=$I$29,"",IF(AND($I$29=$O$29,D47&lt;1000),"N°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2.07340698233079</v>
      </c>
      <c r="Q47" s="120" t="n">
        <f aca="false">IF(ISBLANK($R$16),"",IF(A42=0,"",IF(ISBLANK($R$17),"",IF(AND(D47&gt;1202,D47&lt;2001),"Err. N°",IF(AND(D47&gt;499,D47&lt;1141),"Err.N°",IF(B42=0,"",IF($O$28=$I$29,"",IF(AND($I$29=$O$29,D47&lt;1000),"N° Flac.",IF(AND($I$29=$O$30,D47&gt;1000),"N° Flac.",P47/M47)))))))))</f>
        <v>2.02126453610674</v>
      </c>
      <c r="R47" s="121" t="n">
        <f aca="false">IF(ISBLANK($R$16),"",IF(A42=0,"",IF(ISBLANK($R$17),"",IF(B42=0,"",IF(ISBLANK(J47),"",IF(AND(D47&gt;1202,D47&lt;2001),"Err. N°",IF(AND(D47&gt;499,D47&lt;1141),"Err.N°",IF($I$29=$O$28,"",IF(AND($I$29=$O$29,D47&lt;1000),"N° Flac.",IF(AND($I$29=$O$30,D47&gt;1000),"N° Flac.",((44.66*P47))))))))))))</f>
        <v>92.5983558308929</v>
      </c>
      <c r="S47" s="130" t="n">
        <f aca="false">IF(ISBLANK($R$16),"",IF(A42=0,"",IF(ISBLANK($R$17),"",IF(B42=0,"",IF(ISBLANK(J47),"",IF(AND(D47&gt;1202,D47&lt;2001),"Err. N°",IF(AND(D47&gt;499,D47&lt;1141),"Err.N°",IF($I$29=$O$28,"",IF(AND($I$29=$O$29,D47&lt;1000),"N° Flac.",IF(AND($I$29=$O$30,D47&gt;1000),"N° Flac.",((44.66*P47)/M47)))))))))))</f>
        <v>90.2696741825269</v>
      </c>
      <c r="T47" s="133" t="n">
        <v>0.09</v>
      </c>
      <c r="U47" s="134" t="n">
        <v>0.09</v>
      </c>
      <c r="V47" s="133" t="n">
        <v>21.8</v>
      </c>
      <c r="W47" s="134" t="n">
        <v>21.3</v>
      </c>
      <c r="X47" s="133" t="n">
        <v>21.71</v>
      </c>
      <c r="Y47" s="134" t="n">
        <v>21.21</v>
      </c>
      <c r="Z47" s="133" t="n">
        <v>1.26</v>
      </c>
      <c r="AA47" s="134" t="n">
        <v>1.23</v>
      </c>
      <c r="AB47" s="133" t="n">
        <v>7.04</v>
      </c>
      <c r="AC47" s="134" t="n">
        <v>6.88</v>
      </c>
      <c r="AD47" s="34" t="n">
        <v>0.0423</v>
      </c>
      <c r="AE47" s="34" t="n">
        <v>0.0199</v>
      </c>
      <c r="AF47" s="34" t="n">
        <v>0.0043</v>
      </c>
      <c r="AG47" s="34" t="n">
        <v>0.0352</v>
      </c>
      <c r="AH47" s="34" t="n">
        <v>0.0419</v>
      </c>
      <c r="AI47" s="34" t="n">
        <v>0.0023</v>
      </c>
      <c r="AJ47" s="34" t="n">
        <v>0.0064</v>
      </c>
      <c r="AK47" s="34" t="n">
        <v>0.0023</v>
      </c>
      <c r="AL47" s="34" t="n">
        <v>0.0502</v>
      </c>
      <c r="AM47" s="34" t="n">
        <v>0.0049</v>
      </c>
      <c r="AN47" s="34" t="n">
        <v>0.0021</v>
      </c>
      <c r="AO47" s="34" t="n">
        <v>-9999.9999</v>
      </c>
      <c r="AP47" s="34" t="n">
        <v>0.0156</v>
      </c>
      <c r="AQ47" s="34"/>
      <c r="AR47" s="34" t="n">
        <v>0.0736</v>
      </c>
      <c r="AS47" s="34" t="n">
        <v>0.0372</v>
      </c>
      <c r="AT47" s="34" t="n">
        <v>0.1107</v>
      </c>
      <c r="AU47" s="34" t="n">
        <v>0.0204</v>
      </c>
      <c r="AV47" s="34" t="n">
        <v>-9999.9999</v>
      </c>
      <c r="AW47" s="34" t="n">
        <v>-9999.9999</v>
      </c>
      <c r="AX47" s="34" t="n">
        <v>0.0479</v>
      </c>
      <c r="AY47" s="34" t="n">
        <v>0.1591</v>
      </c>
      <c r="AZ47" s="34" t="n">
        <v>0.207</v>
      </c>
      <c r="BA47" s="34" t="n">
        <v>0.0021</v>
      </c>
      <c r="BB47" s="34"/>
    </row>
    <row r="48" customFormat="false" ht="15" hidden="false" customHeight="false" outlineLevel="0" collapsed="false">
      <c r="A48" s="110" t="n">
        <f aca="false">IF(ISBLANK(VLOOKUP(#REF!,'Volumes flacons'!A5:C623,3)),0,1)</f>
        <v>1</v>
      </c>
      <c r="B48" s="111" t="n">
        <f aca="false">IF(ISBLANK(#REF!),0,IF(ISBLANK(#REF!),0,IF(ISBLANK(#REF!),0,1)))</f>
        <v>1</v>
      </c>
      <c r="C48" s="112" t="n">
        <v>14</v>
      </c>
      <c r="D48" s="113" t="n">
        <v>2037</v>
      </c>
      <c r="E48" s="113" t="n">
        <v>18.4</v>
      </c>
      <c r="F48" s="114" t="n">
        <v>2.3322</v>
      </c>
      <c r="G48" s="115" t="n">
        <v>35.6918</v>
      </c>
      <c r="H48" s="113" t="n">
        <v>60</v>
      </c>
      <c r="I48" s="113" t="n">
        <v>59.8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110.47</v>
      </c>
      <c r="K48" s="117" t="n">
        <f aca="false">IF(ISBLANK(E48),"",(0.000824493-(0.0000040899*E48)+(0.000000076438*E48^2)-(0.00000000082467*E48^3)+(0.0000000000053875*E48^4)))</f>
        <v>0.00077059793494784</v>
      </c>
      <c r="L48" s="117" t="n">
        <f aca="false">IF(ISBLANK(E48),"",(-0.00000572466+(0.00000010227*E48)-(0.0000000016546*E48^2)))</f>
        <v>-4.403073376E-006</v>
      </c>
      <c r="M48" s="117" t="n">
        <f aca="false">IF(ISBLANK(E48),"",IF(ISBLANK(G48),(O48+(K48*35)+(L48*35^1.5)+(0.00000048314*35^2)),(O48+(K48*G48)+(L48*G48^1.5)+(0.00000048314*G48^2))))</f>
        <v>1.02570340310239</v>
      </c>
      <c r="N48" s="118" t="n">
        <f aca="false">IF(ISBLANK(D48),"",IF(ISBLANK(G48),J48*(1+0.00001*(35-20)),J48*(1+0.00001*(G48-20))))</f>
        <v>110.48733473146</v>
      </c>
      <c r="O48" s="117" t="n">
        <f aca="false">IF(ISBLANK(E48),"",(0.999842594+(0.00006793952*E48)-(0.00000909529*E48^2)+(0.0000001001685*E48^3)-(0.000000001120083*E48^4)+(0.000000000006536332*E48^5)))</f>
        <v>0.998522778246976</v>
      </c>
      <c r="P48" s="119" t="n">
        <f aca="false">IF(ISBLANK($R$16),"",IF(A43=0,"",IF(ISBLANK($R$17),"",IF(B43=0,"",IF($O$28=$I$29,"",IF(AND($I$29=$O$29,D48&lt;1000),"N°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2.41936027821259</v>
      </c>
      <c r="Q48" s="120" t="n">
        <f aca="false">IF(ISBLANK($R$16),"",IF(A43=0,"",IF(ISBLANK($R$17),"",IF(AND(D48&gt;1202,D48&lt;2001),"Err. N°",IF(AND(D48&gt;499,D48&lt;1141),"Err.N°",IF(B43=0,"",IF($O$28=$I$29,"",IF(AND($I$29=$O$29,D48&lt;1000),"N° Flac.",IF(AND($I$29=$O$30,D48&gt;1000),"N° Flac.",P48/M48)))))))))</f>
        <v>2.35873281778621</v>
      </c>
      <c r="R48" s="121" t="n">
        <f aca="false">IF(ISBLANK($R$16),"",IF(A43=0,"",IF(ISBLANK($R$17),"",IF(B43=0,"",IF(ISBLANK(J48),"",IF(AND(D48&gt;1202,D48&lt;2001),"Err. N°",IF(AND(D48&gt;499,D48&lt;1141),"Err.N°",IF($I$29=$O$28,"",IF(AND($I$29=$O$29,D48&lt;1000),"N° Flac.",IF(AND($I$29=$O$30,D48&gt;1000),"N° Flac.",((44.66*P48))))))))))))</f>
        <v>108.048630024974</v>
      </c>
      <c r="S48" s="130" t="n">
        <f aca="false">IF(ISBLANK($R$16),"",IF(A43=0,"",IF(ISBLANK($R$17),"",IF(B43=0,"",IF(ISBLANK(J48),"",IF(AND(D48&gt;1202,D48&lt;2001),"Err. N°",IF(AND(D48&gt;499,D48&lt;1141),"Err.N°",IF($I$29=$O$28,"",IF(AND($I$29=$O$29,D48&lt;1000),"N° Flac.",IF(AND($I$29=$O$30,D48&gt;1000),"N° Flac.",((44.66*P48)/M48)))))))))))</f>
        <v>105.341007642332</v>
      </c>
      <c r="T48" s="133" t="n">
        <v>0.17</v>
      </c>
      <c r="U48" s="134" t="n">
        <v>0.17</v>
      </c>
      <c r="V48" s="133" t="n">
        <v>19.18</v>
      </c>
      <c r="W48" s="134" t="n">
        <v>18.74</v>
      </c>
      <c r="X48" s="133" t="n">
        <v>19.01</v>
      </c>
      <c r="Y48" s="134" t="n">
        <v>18.58</v>
      </c>
      <c r="Z48" s="133" t="n">
        <v>1.11</v>
      </c>
      <c r="AA48" s="134" t="n">
        <v>1.08</v>
      </c>
      <c r="AB48" s="133" t="n">
        <v>6.33</v>
      </c>
      <c r="AC48" s="134" t="n">
        <v>6.19</v>
      </c>
      <c r="AD48" s="34" t="n">
        <v>0.0533</v>
      </c>
      <c r="AE48" s="34" t="n">
        <v>0.0279</v>
      </c>
      <c r="AF48" s="34" t="n">
        <v>0.0095</v>
      </c>
      <c r="AG48" s="34" t="n">
        <v>0.0436</v>
      </c>
      <c r="AH48" s="34" t="n">
        <v>0.0557</v>
      </c>
      <c r="AI48" s="34" t="n">
        <v>0.0049</v>
      </c>
      <c r="AJ48" s="34" t="n">
        <v>0.0124</v>
      </c>
      <c r="AK48" s="34" t="n">
        <v>0.0032</v>
      </c>
      <c r="AL48" s="34" t="n">
        <v>0.0613</v>
      </c>
      <c r="AM48" s="34" t="n">
        <v>0.007</v>
      </c>
      <c r="AN48" s="34" t="n">
        <v>0.0036</v>
      </c>
      <c r="AO48" s="34" t="n">
        <v>-9999.9999</v>
      </c>
      <c r="AP48" s="34" t="n">
        <v>0.0252</v>
      </c>
      <c r="AQ48" s="34"/>
      <c r="AR48" s="34" t="n">
        <v>0.0862</v>
      </c>
      <c r="AS48" s="34" t="n">
        <v>0.0708</v>
      </c>
      <c r="AT48" s="34" t="n">
        <v>0.157</v>
      </c>
      <c r="AU48" s="34" t="n">
        <v>0.0263</v>
      </c>
      <c r="AV48" s="34" t="n">
        <v>-9999.9999</v>
      </c>
      <c r="AW48" s="34" t="n">
        <v>-9999.9999</v>
      </c>
      <c r="AX48" s="34" t="n">
        <v>0.062</v>
      </c>
      <c r="AY48" s="34" t="n">
        <v>0.2368</v>
      </c>
      <c r="AZ48" s="34" t="n">
        <v>0.2988</v>
      </c>
      <c r="BA48" s="34" t="n">
        <v>0.0025</v>
      </c>
      <c r="BB48" s="34"/>
    </row>
    <row r="49" customFormat="false" ht="15" hidden="false" customHeight="false" outlineLevel="0" collapsed="false">
      <c r="A49" s="110" t="n">
        <f aca="false">IF(ISBLANK(VLOOKUP(#REF!,'Volumes flacons'!A5:C623,3)),0,1)</f>
        <v>1</v>
      </c>
      <c r="B49" s="111" t="n">
        <f aca="false">IF(ISBLANK(#REF!),0,IF(ISBLANK(#REF!),0,IF(ISBLANK(#REF!),0,1)))</f>
        <v>1</v>
      </c>
      <c r="C49" s="112" t="n">
        <v>15</v>
      </c>
      <c r="H49" s="0" t="n">
        <v>60</v>
      </c>
      <c r="I49" s="0" t="n">
        <v>59.4</v>
      </c>
      <c r="T49" s="133"/>
      <c r="U49" s="134"/>
      <c r="V49" s="133"/>
      <c r="W49" s="134"/>
      <c r="X49" s="133"/>
      <c r="Y49" s="134"/>
      <c r="Z49" s="133"/>
      <c r="AA49" s="134"/>
      <c r="AB49" s="133"/>
      <c r="AC49" s="1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</row>
    <row r="50" customFormat="false" ht="15" hidden="false" customHeight="false" outlineLevel="0" collapsed="false">
      <c r="A50" s="110" t="n">
        <f aca="false">IF(ISBLANK(VLOOKUP(#REF!,'Volumes flacons'!A5:C623,3)),0,1)</f>
        <v>1</v>
      </c>
      <c r="B50" s="111" t="n">
        <f aca="false">IF(ISBLANK(#REF!),0,IF(ISBLANK(#REF!),0,IF(ISBLANK(#REF!),0,1)))</f>
        <v>1</v>
      </c>
      <c r="C50" s="112" t="n">
        <v>16</v>
      </c>
      <c r="D50" s="113" t="n">
        <v>2038</v>
      </c>
      <c r="E50" s="113" t="n">
        <v>19.3</v>
      </c>
      <c r="F50" s="114" t="n">
        <v>2.6075</v>
      </c>
      <c r="G50" s="115" t="n">
        <v>35.76845</v>
      </c>
      <c r="H50" s="113" t="n">
        <v>40</v>
      </c>
      <c r="I50" s="113" t="n">
        <v>40.7</v>
      </c>
      <c r="J50" s="116" t="n">
        <f aca="false">IF(ISBLANK(D50),"",IF(VLOOKUP(D50,'Volumes flacons'!$A$5:$C$1023,2)=0,"",IF(D50&gt;'Volumes flacons'!$A$1023,"Mauvais numéro",IF(D50&lt;'Volumes flacons'!$A$5,"Mauvais numéro",(VLOOKUP(D50,'Volumes flacons'!$A$5:$C$1023,3))))))</f>
        <v>111.51</v>
      </c>
      <c r="K50" s="117" t="n">
        <f aca="false">IF(ISBLANK(E50),"",(0.000824493-(0.0000040899*E50)+(0.000000076438*E50^2)-(0.00000000082467*E50^3)+(0.0000000000053875*E50^4)))</f>
        <v>0.000768849230144349</v>
      </c>
      <c r="L50" s="117" t="n">
        <f aca="false">IF(ISBLANK(E50),"",(-0.00000572466+(0.00000010227*E50)-(0.0000000016546*E50^2)))</f>
        <v>-4.367170954E-006</v>
      </c>
      <c r="M50" s="117" t="n">
        <f aca="false">IF(ISBLANK(E50),"",IF(ISBLANK(G50),(O50+(K50*35)+(L50*35^1.5)+(0.00000048314*35^2)),(O50+(K50*G50)+(L50*G50^1.5)+(0.00000048314*G50^2))))</f>
        <v>1.0255325756392</v>
      </c>
      <c r="N50" s="118" t="n">
        <f aca="false">IF(ISBLANK(D50),"",IF(ISBLANK(G50),J50*(1+0.00001*(35-20)),J50*(1+0.00001*(G50-20))))</f>
        <v>111.527583398595</v>
      </c>
      <c r="O50" s="117" t="n">
        <f aca="false">IF(ISBLANK(E50),"",(0.999842594+(0.00006793952*E50)-(0.00000909529*E50^2)+(0.0000001001685*E50^3)-(0.000000001120083*E50^4)+(0.000000000006536332*E50^5)))</f>
        <v>0.998348132376428</v>
      </c>
      <c r="P50" s="119" t="n">
        <f aca="false">IF(ISBLANK($R$16),"",IF(A44=0,"",IF(ISBLANK($R$17),"",IF(B44=0,"",IF($O$28=$I$29,"",IF(AND($I$29=$O$29,D50&lt;1000),"N°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>2.6811022712476</v>
      </c>
      <c r="Q50" s="120" t="n">
        <f aca="false">IF(ISBLANK($R$16),"",IF(A44=0,"",IF(ISBLANK($R$17),"",IF(AND(D50&gt;1202,D50&lt;2001),"Err. N°",IF(AND(D50&gt;499,D50&lt;1141),"Err.N°",IF(B44=0,"",IF($O$28=$I$29,"",IF(AND($I$29=$O$29,D50&lt;1000),"N° Flac.",IF(AND($I$29=$O$30,D50&gt;1000),"N° Flac.",P50/M50)))))))))</f>
        <v>2.61435115269402</v>
      </c>
      <c r="R50" s="121" t="n">
        <f aca="false">IF(ISBLANK($R$16),"",IF(A44=0,"",IF(ISBLANK($R$17),"",IF(B44=0,"",IF(ISBLANK(J50),"",IF(AND(D50&gt;1202,D50&lt;2001),"Err. N°",IF(AND(D50&gt;499,D50&lt;1141),"Err.N°",IF($I$29=$O$28,"",IF(AND($I$29=$O$29,D50&lt;1000),"N° Flac.",IF(AND($I$29=$O$30,D50&gt;1000),"N° Flac.",((44.66*P50))))))))))))</f>
        <v>119.738027433918</v>
      </c>
      <c r="S50" s="130" t="n">
        <f aca="false">IF(ISBLANK($R$16),"",IF(A44=0,"",IF(ISBLANK($R$17),"",IF(B44=0,"",IF(ISBLANK(J50),"",IF(AND(D50&gt;1202,D50&lt;2001),"Err. N°",IF(AND(D50&gt;499,D50&lt;1141),"Err.N°",IF($I$29=$O$28,"",IF(AND($I$29=$O$29,D50&lt;1000),"N° Flac.",IF(AND($I$29=$O$30,D50&gt;1000),"N° Flac.",((44.66*P50)/M50)))))))))))</f>
        <v>116.756922479315</v>
      </c>
      <c r="T50" s="133" t="n">
        <v>0.44</v>
      </c>
      <c r="U50" s="134" t="n">
        <v>0.43</v>
      </c>
      <c r="V50" s="133" t="n">
        <v>15.23</v>
      </c>
      <c r="W50" s="134" t="n">
        <v>14.88</v>
      </c>
      <c r="X50" s="133" t="n">
        <v>14.79</v>
      </c>
      <c r="Y50" s="134" t="n">
        <v>14.45</v>
      </c>
      <c r="Z50" s="133" t="n">
        <v>0.83</v>
      </c>
      <c r="AA50" s="134" t="n">
        <v>0.81</v>
      </c>
      <c r="AB50" s="133" t="n">
        <v>5.29</v>
      </c>
      <c r="AC50" s="134" t="n">
        <v>5.17</v>
      </c>
      <c r="AD50" s="34" t="n">
        <v>0.0666</v>
      </c>
      <c r="AE50" s="34" t="n">
        <v>0.0382</v>
      </c>
      <c r="AF50" s="34" t="n">
        <v>0.0142</v>
      </c>
      <c r="AG50" s="34" t="n">
        <v>0.0505</v>
      </c>
      <c r="AH50" s="34" t="n">
        <v>0.0803</v>
      </c>
      <c r="AI50" s="34" t="n">
        <v>0.0104</v>
      </c>
      <c r="AJ50" s="34" t="n">
        <v>0.0206</v>
      </c>
      <c r="AK50" s="34" t="n">
        <v>0.0049</v>
      </c>
      <c r="AL50" s="34" t="n">
        <v>0.0779</v>
      </c>
      <c r="AM50" s="34" t="n">
        <v>0.0095</v>
      </c>
      <c r="AN50" s="34" t="n">
        <v>0.0058</v>
      </c>
      <c r="AO50" s="34" t="n">
        <v>-9999.9999</v>
      </c>
      <c r="AP50" s="34" t="n">
        <v>0.0376</v>
      </c>
      <c r="AQ50" s="34"/>
      <c r="AR50" s="34" t="n">
        <v>0.0895</v>
      </c>
      <c r="AS50" s="34" t="n">
        <v>0.1232</v>
      </c>
      <c r="AT50" s="34" t="n">
        <v>0.2127</v>
      </c>
      <c r="AU50" s="34" t="n">
        <v>0.0341</v>
      </c>
      <c r="AV50" s="34" t="n">
        <v>-9999.9999</v>
      </c>
      <c r="AW50" s="34" t="n">
        <v>-9999.9999</v>
      </c>
      <c r="AX50" s="34" t="n">
        <v>0.0833</v>
      </c>
      <c r="AY50" s="34" t="n">
        <v>0.3547</v>
      </c>
      <c r="AZ50" s="34" t="n">
        <v>0.438</v>
      </c>
      <c r="BA50" s="34" t="n">
        <v>0.0031</v>
      </c>
      <c r="BB50" s="34"/>
    </row>
    <row r="51" customFormat="false" ht="15" hidden="false" customHeight="false" outlineLevel="0" collapsed="false">
      <c r="A51" s="110" t="n">
        <f aca="false">IF(ISBLANK(VLOOKUP(#REF!,'Volumes flacons'!A5:C623,3)),0,1)</f>
        <v>1</v>
      </c>
      <c r="B51" s="111" t="n">
        <f aca="false">IF(ISBLANK(#REF!),0,IF(ISBLANK(#REF!),0,IF(ISBLANK(#REF!),0,1)))</f>
        <v>1</v>
      </c>
      <c r="C51" s="112" t="n">
        <v>17</v>
      </c>
      <c r="D51" s="113" t="n">
        <v>2039</v>
      </c>
      <c r="E51" s="113" t="n">
        <v>24</v>
      </c>
      <c r="F51" s="114" t="n">
        <v>4.6675</v>
      </c>
      <c r="G51" s="115" t="n">
        <v>35.6491</v>
      </c>
      <c r="H51" s="113" t="n">
        <v>20</v>
      </c>
      <c r="I51" s="113" t="n">
        <v>20.4</v>
      </c>
      <c r="J51" s="116" t="n">
        <f aca="false">IF(ISBLANK(D51),"",IF(VLOOKUP(D51,'Volumes flacons'!$A$5:$C$1023,2)=0,"",IF(D51&gt;'Volumes flacons'!$A$1023,"Mauvais numéro",IF(D51&lt;'Volumes flacons'!$A$5,"Mauvais numéro",(VLOOKUP(D51,'Volumes flacons'!$A$5:$C$1023,3))))))</f>
        <v>111.47</v>
      </c>
      <c r="K51" s="117" t="n">
        <f aca="false">IF(ISBLANK(E51),"",(0.000824493-(0.0000040899*E51)+(0.000000076438*E51^2)-(0.00000000082467*E51^3)+(0.0000000000053875*E51^4)))</f>
        <v>0.00076075089312</v>
      </c>
      <c r="L51" s="117" t="n">
        <f aca="false">IF(ISBLANK(E51),"",(-0.00000572466+(0.00000010227*E51)-(0.0000000016546*E51^2)))</f>
        <v>-4.2232296E-006</v>
      </c>
      <c r="M51" s="117" t="n">
        <f aca="false">IF(ISBLANK(E51),"",IF(ISBLANK(G51),(O51+(K51*35)+(L51*35^1.5)+(0.00000048314*35^2)),(O51+(K51*G51)+(L51*G51^1.5)+(0.00000048314*G51^2))))</f>
        <v>1.02413458887272</v>
      </c>
      <c r="N51" s="118" t="n">
        <f aca="false">IF(ISBLANK(D51),"",IF(ISBLANK(G51),J51*(1+0.00001*(35-20)),J51*(1+0.00001*(G51-20))))</f>
        <v>111.48744405177</v>
      </c>
      <c r="O51" s="117" t="n">
        <f aca="false">IF(ISBLANK(E51),"",(0.999842594+(0.00006793952*E51)-(0.00000909529*E51^2)+(0.0000001001685*E51^3)-(0.000000001120083*E51^4)+(0.000000000006536332*E51^5)))</f>
        <v>0.997299414480647</v>
      </c>
      <c r="P51" s="119" t="n">
        <f aca="false">IF(ISBLANK($R$16),"",IF(A45=0,"",IF(ISBLANK($R$17),"",IF(B45=0,"",IF($O$28=$I$29,"",IF(AND($I$29=$O$29,D51&lt;1000),"N°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>4.81340285042124</v>
      </c>
      <c r="Q51" s="120" t="n">
        <f aca="false">IF(ISBLANK($R$16),"",IF(A45=0,"",IF(ISBLANK($R$17),"",IF(AND(D51&gt;1202,D51&lt;2001),"Err. N°",IF(AND(D51&gt;499,D51&lt;1141),"Err.N°",IF(B45=0,"",IF($O$28=$I$29,"",IF(AND($I$29=$O$29,D51&lt;1000),"N° Flac.",IF(AND($I$29=$O$30,D51&gt;1000),"N° Flac.",P51/M51)))))))))</f>
        <v>4.69997098303204</v>
      </c>
      <c r="R51" s="121" t="n">
        <f aca="false">IF(ISBLANK($R$16),"",IF(A45=0,"",IF(ISBLANK($R$17),"",IF(B45=0,"",IF(ISBLANK(J51),"",IF(AND(D51&gt;1202,D51&lt;2001),"Err. N°",IF(AND(D51&gt;499,D51&lt;1141),"Err.N°",IF($I$29=$O$28,"",IF(AND($I$29=$O$29,D51&lt;1000),"N° Flac.",IF(AND($I$29=$O$30,D51&gt;1000),"N° Flac.",((44.66*P51))))))))))))</f>
        <v>214.966571299812</v>
      </c>
      <c r="S51" s="130" t="n">
        <f aca="false">IF(ISBLANK($R$16),"",IF(A45=0,"",IF(ISBLANK($R$17),"",IF(B45=0,"",IF(ISBLANK(J51),"",IF(AND(D51&gt;1202,D51&lt;2001),"Err. N°",IF(AND(D51&gt;499,D51&lt;1141),"Err.N°",IF($I$29=$O$28,"",IF(AND($I$29=$O$29,D51&lt;1000),"N° Flac.",IF(AND($I$29=$O$30,D51&gt;1000),"N° Flac.",((44.66*P51)/M51)))))))))))</f>
        <v>209.900704102211</v>
      </c>
      <c r="T51" s="133" t="n">
        <v>0</v>
      </c>
      <c r="U51" s="134" t="n">
        <v>0</v>
      </c>
      <c r="V51" s="133" t="n">
        <v>0</v>
      </c>
      <c r="W51" s="134" t="n">
        <v>0</v>
      </c>
      <c r="X51" s="133" t="n">
        <v>0</v>
      </c>
      <c r="Y51" s="134" t="n">
        <v>0</v>
      </c>
      <c r="Z51" s="133" t="n">
        <v>0.02</v>
      </c>
      <c r="AA51" s="134" t="n">
        <v>0.02</v>
      </c>
      <c r="AB51" s="133" t="n">
        <v>1.25</v>
      </c>
      <c r="AC51" s="134" t="n">
        <v>1.22</v>
      </c>
      <c r="AD51" s="34" t="n">
        <v>0.0137</v>
      </c>
      <c r="AE51" s="34" t="n">
        <v>0.0166</v>
      </c>
      <c r="AF51" s="34" t="n">
        <v>0.011</v>
      </c>
      <c r="AG51" s="34" t="n">
        <v>0.0144</v>
      </c>
      <c r="AH51" s="34" t="n">
        <v>0.0191</v>
      </c>
      <c r="AI51" s="34" t="n">
        <v>-9999.9999</v>
      </c>
      <c r="AJ51" s="34" t="n">
        <v>-9999.9999</v>
      </c>
      <c r="AK51" s="34" t="n">
        <v>0.0029</v>
      </c>
      <c r="AL51" s="34" t="n">
        <v>0.0457</v>
      </c>
      <c r="AM51" s="34" t="n">
        <v>0.0119</v>
      </c>
      <c r="AN51" s="34" t="n">
        <v>-9999.9999</v>
      </c>
      <c r="AO51" s="34" t="n">
        <v>-9999.9999</v>
      </c>
      <c r="AP51" s="34" t="n">
        <v>0.1485</v>
      </c>
      <c r="AQ51" s="34"/>
      <c r="AR51" s="34" t="n">
        <v>0.0089</v>
      </c>
      <c r="AS51" s="34" t="n">
        <v>0.0173</v>
      </c>
      <c r="AT51" s="34" t="n">
        <v>0.0262</v>
      </c>
      <c r="AU51" s="34" t="n">
        <v>0.0242</v>
      </c>
      <c r="AV51" s="34" t="n">
        <v>-9999.9999</v>
      </c>
      <c r="AW51" s="34" t="n">
        <v>-9999.9999</v>
      </c>
      <c r="AX51" s="34" t="n">
        <v>0.0869</v>
      </c>
      <c r="AY51" s="34" t="n">
        <v>0.1689</v>
      </c>
      <c r="AZ51" s="34" t="n">
        <v>0.2558</v>
      </c>
      <c r="BA51" s="34" t="n">
        <v>0.0019</v>
      </c>
      <c r="BB51" s="34"/>
    </row>
    <row r="52" customFormat="false" ht="15" hidden="false" customHeight="false" outlineLevel="0" collapsed="false">
      <c r="A52" s="110" t="n">
        <f aca="false">IF(ISBLANK(VLOOKUP(#REF!,'Volumes flacons'!A5:C623,3)),0,1)</f>
        <v>1</v>
      </c>
      <c r="B52" s="111" t="n">
        <f aca="false">IF(ISBLANK(#REF!),0,IF(ISBLANK(#REF!),0,IF(ISBLANK(#REF!),0,1)))</f>
        <v>1</v>
      </c>
      <c r="C52" s="112" t="n">
        <v>18</v>
      </c>
      <c r="H52" s="0" t="n">
        <v>10</v>
      </c>
      <c r="I52" s="0" t="n">
        <v>9.9</v>
      </c>
      <c r="T52" s="133" t="n">
        <v>0</v>
      </c>
      <c r="U52" s="134" t="n">
        <v>0</v>
      </c>
      <c r="V52" s="133" t="n">
        <v>0</v>
      </c>
      <c r="W52" s="134" t="n">
        <v>0</v>
      </c>
      <c r="X52" s="133" t="n">
        <v>0</v>
      </c>
      <c r="Y52" s="134" t="n">
        <v>0</v>
      </c>
      <c r="Z52" s="133" t="n">
        <v>0.03</v>
      </c>
      <c r="AA52" s="134" t="n">
        <v>0.03</v>
      </c>
      <c r="AB52" s="133" t="n">
        <v>1.25</v>
      </c>
      <c r="AC52" s="134" t="n">
        <v>1.22</v>
      </c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</row>
    <row r="53" customFormat="false" ht="15" hidden="false" customHeight="false" outlineLevel="0" collapsed="false">
      <c r="A53" s="110" t="n">
        <f aca="false">IF(ISBLANK(VLOOKUP(#REF!,'Volumes flacons'!A5:C623,3)),0,1)</f>
        <v>1</v>
      </c>
      <c r="B53" s="111" t="n">
        <f aca="false">IF(ISBLANK(#REF!),0,IF(ISBLANK(#REF!),0,IF(ISBLANK(#REF!),0,1)))</f>
        <v>1</v>
      </c>
      <c r="C53" s="112" t="n">
        <v>19</v>
      </c>
      <c r="D53" s="113" t="n">
        <v>2040</v>
      </c>
      <c r="E53" s="113" t="n">
        <v>24.2</v>
      </c>
      <c r="F53" s="114" t="n">
        <v>4.611</v>
      </c>
      <c r="G53" s="115" t="n">
        <v>35.64385</v>
      </c>
      <c r="H53" s="113" t="n">
        <v>0</v>
      </c>
      <c r="I53" s="113" t="n">
        <v>2.6</v>
      </c>
      <c r="J53" s="116" t="n">
        <f aca="false">IF(ISBLANK(D53),"",IF(VLOOKUP(D53,'Volumes flacons'!$A$5:$C$1023,2)=0,"",IF(D53&gt;'Volumes flacons'!$A$1023,"Mauvais numéro",IF(D53&lt;'Volumes flacons'!$A$5,"Mauvais numéro",(VLOOKUP(D53,'Volumes flacons'!$A$5:$C$1023,3))))))</f>
        <v>110.01</v>
      </c>
      <c r="K53" s="117" t="n">
        <f aca="false">IF(ISBLANK(E53),"",(0.000824493-(0.0000040899*E53)+(0.000000076438*E53^2)-(0.00000000082467*E53^3)+(0.0000000000053875*E53^4)))</f>
        <v>0.00076044271819526</v>
      </c>
      <c r="L53" s="117" t="n">
        <f aca="false">IF(ISBLANK(E53),"",(-0.00000572466+(0.00000010227*E53)-(0.0000000016546*E53^2)))</f>
        <v>-4.218725944E-006</v>
      </c>
      <c r="M53" s="117" t="n">
        <f aca="false">IF(ISBLANK(E53),"",IF(ISBLANK(G53),(O53+(K53*35)+(L53*35^1.5)+(0.00000048314*35^2)),(O53+(K53*G53)+(L53*G53^1.5)+(0.00000048314*G53^2))))</f>
        <v>1.02407106545956</v>
      </c>
      <c r="N53" s="118" t="n">
        <f aca="false">IF(ISBLANK(D53),"",IF(ISBLANK(G53),J53*(1+0.00001*(35-20)),J53*(1+0.00001*(G53-20))))</f>
        <v>110.027209799385</v>
      </c>
      <c r="O53" s="117" t="n">
        <f aca="false">IF(ISBLANK(E53),"",(0.999842594+(0.00006793952*E53)-(0.00000909529*E53^2)+(0.0000001001685*E53^3)-(0.000000001120083*E53^4)+(0.000000000006536332*E53^5)))</f>
        <v>0.99724989342891</v>
      </c>
      <c r="P53" s="119" t="n">
        <f aca="false">IF(ISBLANK($R$16),"",IF(A46=0,"",IF(ISBLANK($R$17),"",IF(B46=0,"",IF($O$28=$I$29,"",IF(AND($I$29=$O$29,D53&lt;1000),"N°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4.81923892103192</v>
      </c>
      <c r="Q53" s="120" t="n">
        <f aca="false">IF(ISBLANK($R$16),"",IF(A46=0,"",IF(ISBLANK($R$17),"",IF(AND(D53&gt;1202,D53&lt;2001),"Err. N°",IF(AND(D53&gt;499,D53&lt;1141),"Err.N°",IF(B46=0,"",IF($O$28=$I$29,"",IF(AND($I$29=$O$29,D53&lt;1000),"N° Flac.",IF(AND($I$29=$O$30,D53&gt;1000),"N° Flac.",P53/M53)))))))))</f>
        <v>4.7059614157434</v>
      </c>
      <c r="R53" s="121" t="n">
        <f aca="false">IF(ISBLANK($R$16),"",IF(A46=0,"",IF(ISBLANK($R$17),"",IF(B46=0,"",IF(ISBLANK(J53),"",IF(AND(D53&gt;1202,D53&lt;2001),"Err. N°",IF(AND(D53&gt;499,D53&lt;1141),"Err.N°",IF($I$29=$O$28,"",IF(AND($I$29=$O$29,D53&lt;1000),"N° Flac.",IF(AND($I$29=$O$30,D53&gt;1000),"N° Flac.",((44.66*P53))))))))))))</f>
        <v>215.227210213285</v>
      </c>
      <c r="S53" s="130" t="n">
        <f aca="false">IF(ISBLANK($R$16),"",IF(A46=0,"",IF(ISBLANK($R$17),"",IF(B46=0,"",IF(ISBLANK(J53),"",IF(AND(D53&gt;1202,D53&lt;2001),"Err. N°",IF(AND(D53&gt;499,D53&lt;1141),"Err.N°",IF($I$29=$O$28,"",IF(AND($I$29=$O$29,D53&lt;1000),"N° Flac.",IF(AND($I$29=$O$30,D53&gt;1000),"N° Flac.",((44.66*P53)/M53)))))))))))</f>
        <v>210.1682368271</v>
      </c>
      <c r="T53" s="133" t="n">
        <v>0</v>
      </c>
      <c r="U53" s="134" t="n">
        <v>0</v>
      </c>
      <c r="V53" s="133" t="n">
        <v>0</v>
      </c>
      <c r="W53" s="134" t="n">
        <v>0</v>
      </c>
      <c r="X53" s="133" t="n">
        <v>0</v>
      </c>
      <c r="Y53" s="134" t="n">
        <v>0</v>
      </c>
      <c r="Z53" s="133" t="n">
        <v>0.02</v>
      </c>
      <c r="AA53" s="134" t="n">
        <v>0.02</v>
      </c>
      <c r="AB53" s="133" t="n">
        <v>1.19</v>
      </c>
      <c r="AC53" s="134" t="n">
        <v>1.16</v>
      </c>
      <c r="AD53" s="34" t="n">
        <v>0.0103</v>
      </c>
      <c r="AE53" s="34" t="n">
        <v>0.0138</v>
      </c>
      <c r="AF53" s="34" t="n">
        <v>0.0082</v>
      </c>
      <c r="AG53" s="34" t="n">
        <v>0.0126</v>
      </c>
      <c r="AH53" s="34" t="n">
        <v>0.0163</v>
      </c>
      <c r="AI53" s="34" t="n">
        <v>-9999.9999</v>
      </c>
      <c r="AJ53" s="34" t="n">
        <v>-9999.9999</v>
      </c>
      <c r="AK53" s="34" t="n">
        <v>0.0035</v>
      </c>
      <c r="AL53" s="34" t="n">
        <v>0.0362</v>
      </c>
      <c r="AM53" s="34" t="n">
        <v>0.011</v>
      </c>
      <c r="AN53" s="34" t="n">
        <v>-9999.9999</v>
      </c>
      <c r="AO53" s="34" t="n">
        <v>-9999.9999</v>
      </c>
      <c r="AP53" s="34" t="n">
        <v>0.1609</v>
      </c>
      <c r="AQ53" s="34"/>
      <c r="AR53" s="34" t="n">
        <v>0.0079</v>
      </c>
      <c r="AS53" s="34" t="n">
        <v>0.0139</v>
      </c>
      <c r="AT53" s="34" t="n">
        <v>0.0219</v>
      </c>
      <c r="AU53" s="34" t="n">
        <v>0.0248</v>
      </c>
      <c r="AV53" s="34" t="n">
        <v>-9999.9999</v>
      </c>
      <c r="AW53" s="34" t="n">
        <v>-9999.9999</v>
      </c>
      <c r="AX53" s="34" t="n">
        <v>0.0915</v>
      </c>
      <c r="AY53" s="34" t="n">
        <v>0.1437</v>
      </c>
      <c r="AZ53" s="34" t="n">
        <v>0.2352</v>
      </c>
      <c r="BA53" s="34" t="n">
        <v>0.0019</v>
      </c>
      <c r="BB53" s="34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32"/>
      <c r="U54" s="32"/>
      <c r="V54" s="122"/>
      <c r="W54" s="122"/>
      <c r="X54" s="122"/>
      <c r="Y54" s="122"/>
      <c r="Z54" s="32"/>
      <c r="AA54" s="32"/>
      <c r="AB54" s="122"/>
      <c r="AC54" s="122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8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Z53" activeCellId="1" sqref="T45:AC45 AZ5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5.71"/>
    <col collapsed="false" customWidth="true" hidden="true" outlineLevel="0" max="15" min="11" style="0" width="15.71"/>
    <col collapsed="false" customWidth="true" hidden="false" outlineLevel="0" max="16" min="16" style="0" width="15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3" hidden="false" customHeight="tru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15.75" hidden="false" customHeight="tru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true" outlineLevel="0" collapsed="false">
      <c r="C6" s="9" t="s">
        <v>3</v>
      </c>
      <c r="D6" s="9"/>
      <c r="E6" s="9"/>
      <c r="F6" s="10" t="n">
        <v>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42069</v>
      </c>
      <c r="U6" s="16"/>
    </row>
    <row r="7" customFormat="false" ht="16.5" hidden="false" customHeight="tru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" hidden="false" customHeight="tru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4.25" hidden="false" customHeight="true" outlineLevel="0" collapsed="false">
      <c r="C9" s="21"/>
      <c r="D9" s="18"/>
      <c r="G9" s="27" t="s">
        <v>11</v>
      </c>
      <c r="H9" s="27"/>
      <c r="I9" s="28" t="n">
        <v>0</v>
      </c>
      <c r="J9" s="29" t="n">
        <v>0.63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0°0,63</v>
      </c>
      <c r="P9" s="29" t="s">
        <v>13</v>
      </c>
      <c r="Q9" s="33" t="n">
        <f aca="false">IF(ISBLANK(I9),"",IF(ISBLANK(J9),"",IF(J9&gt;60,"ERREUR !!",O11*(I9+(J9/60)))))</f>
        <v>0.0105</v>
      </c>
      <c r="R9" s="33"/>
      <c r="V9" s="5" t="n">
        <v>4.9859</v>
      </c>
    </row>
    <row r="10" customFormat="false" ht="15" hidden="false" customHeight="true" outlineLevel="0" collapsed="false">
      <c r="C10" s="21"/>
      <c r="D10" s="18"/>
      <c r="G10" s="27" t="s">
        <v>15</v>
      </c>
      <c r="H10" s="27"/>
      <c r="I10" s="28" t="n">
        <v>9</v>
      </c>
      <c r="J10" s="29" t="n">
        <v>51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-9°51</v>
      </c>
      <c r="P10" s="29" t="s">
        <v>17</v>
      </c>
      <c r="Q10" s="33" t="n">
        <f aca="false">IF(ISBLANK(I10),"",IF(ISBLANK(J10),"",IF(J10&gt;60,"ERREUR !!",O12*(I10+(J10/60)))))</f>
        <v>-9.85</v>
      </c>
      <c r="R10" s="33"/>
      <c r="S10" s="35"/>
      <c r="T10" s="35"/>
      <c r="V10" s="5" t="n">
        <v>4.9896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42068</v>
      </c>
      <c r="K11" s="38"/>
      <c r="L11" s="38"/>
      <c r="M11" s="38"/>
      <c r="N11" s="39" t="str">
        <f aca="false">I9&amp;"°"&amp;J9</f>
        <v>0°0,63</v>
      </c>
      <c r="O11" s="40" t="n">
        <f aca="false">IF(P9=M10,-1,1)</f>
        <v>1</v>
      </c>
      <c r="P11" s="41" t="str">
        <f aca="false">TEXT(J11,"aaaa-mm-jj")&amp;"T"&amp;TEXT(J12,"hh:mm:ss")&amp;"z"</f>
        <v>2019-03-06T23:56:06z</v>
      </c>
      <c r="Q11" s="41"/>
      <c r="R11" s="41"/>
      <c r="T11" s="42"/>
      <c r="U11" s="42"/>
      <c r="V11" s="0" t="n">
        <v>4.9858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0.997291666666666</v>
      </c>
      <c r="K12" s="45"/>
      <c r="L12" s="45"/>
      <c r="M12" s="45"/>
      <c r="N12" s="46" t="str">
        <f aca="false">I10&amp;"°"&amp;J10</f>
        <v>9°51</v>
      </c>
      <c r="O12" s="40" t="n">
        <f aca="false">IF(P10=N10,-1,1)</f>
        <v>-1</v>
      </c>
      <c r="P12" s="41"/>
      <c r="Q12" s="41"/>
      <c r="R12" s="41"/>
      <c r="T12" s="42"/>
      <c r="U12" s="42"/>
      <c r="V12" s="0" t="n">
        <v>4.9791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0" t="n">
        <v>4.9844</v>
      </c>
    </row>
    <row r="14" customFormat="false" ht="15" hidden="false" customHeight="tru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26.7</v>
      </c>
      <c r="S14" s="55" t="s">
        <v>24</v>
      </c>
      <c r="V14" s="0" t="n">
        <f aca="false">AVERAGE(V9:V13)</f>
        <v>4.98496</v>
      </c>
    </row>
    <row r="15" customFormat="false" ht="14.25" hidden="false" customHeight="tru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54" t="n">
        <v>26.7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61" t="n">
        <v>4.98496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0.996598714877918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0.0199972733144937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5.01155032957674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4.98462600768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0.005999598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0.00400942005894105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1141</v>
      </c>
      <c r="E35" s="135" t="n">
        <v>8.6</v>
      </c>
      <c r="F35" s="114" t="n">
        <v>5.58</v>
      </c>
      <c r="G35" s="136" t="n">
        <v>34.9692</v>
      </c>
      <c r="H35" s="113" t="n">
        <v>2000</v>
      </c>
      <c r="I35" s="113" t="n">
        <v>2021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113.12</v>
      </c>
      <c r="K35" s="117" t="n">
        <f aca="false">IF(ISBLANK(E35),"",(0.000824493-(0.0000040899*E35)+(0.000000076438*E35^2)-(0.00000000082467*E35^3)+(0.0000000000053875*E35^4)))</f>
        <v>0.0007944781482431</v>
      </c>
      <c r="L35" s="117" t="n">
        <f aca="false">IF(ISBLANK(E35),"",(-0.00000572466+(0.00000010227*E35)-(0.0000000016546*E35^2)))</f>
        <v>-4.967512216E-006</v>
      </c>
      <c r="M35" s="117" t="n">
        <f aca="false">IF(ISBLANK(E35),"",IF(ISBLANK(G35),(O35+(K35*35)+(L35*35^1.5)+(0.00000048314*35^2)),(O35+(K35*G35)+(L35*G35^1.5)+(0.00000048314*G35^2))))</f>
        <v>1.02715792059563</v>
      </c>
      <c r="N35" s="118" t="n">
        <f aca="false">IF(ISBLANK(D35),"",IF(ISBLANK(G35),J35*(1+0.00001*(35-20)),J35*(1+0.00001*(G35-20))))</f>
        <v>113.13693315904</v>
      </c>
      <c r="O35" s="117" t="n">
        <f aca="false">IF(ISBLANK(E35),"",(0.999842594+(0.00006793952*E35)-(0.00000909529*E35^2)+(0.0000001001685*E35^3)-(0.000000001120083*E35^4)+(0.000000000006536332*E35^5)))</f>
        <v>0.999812079540344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5.64344839386185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5.49423635908809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252.03640526987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245.372595796874</v>
      </c>
      <c r="T35" s="32" t="n">
        <v>0.01</v>
      </c>
      <c r="U35" s="32" t="n">
        <v>0.01</v>
      </c>
      <c r="V35" s="32" t="n">
        <v>0.03</v>
      </c>
      <c r="W35" s="32" t="n">
        <v>0.03</v>
      </c>
      <c r="X35" s="32" t="n">
        <v>0.02</v>
      </c>
      <c r="Y35" s="32" t="n">
        <v>0.02</v>
      </c>
      <c r="Z35" s="32" t="n">
        <v>0.09</v>
      </c>
      <c r="AA35" s="32" t="n">
        <v>0.09</v>
      </c>
      <c r="AB35" s="32" t="n">
        <v>1.02</v>
      </c>
      <c r="AC35" s="32" t="n">
        <v>1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1144</v>
      </c>
      <c r="E36" s="135" t="n">
        <v>9.3</v>
      </c>
      <c r="F36" s="114" t="n">
        <v>5.4375</v>
      </c>
      <c r="G36" s="136" t="n">
        <v>34.98005</v>
      </c>
      <c r="H36" s="113" t="n">
        <v>1750</v>
      </c>
      <c r="I36" s="113" t="n">
        <v>1767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112.17</v>
      </c>
      <c r="K36" s="117" t="n">
        <f aca="false">IF(ISBLANK(E36),"",(0.000824493-(0.0000040899*E36)+(0.000000076438*E36^2)-(0.00000000082467*E36^3)+(0.0000000000053875*E36^4)))</f>
        <v>0.000792445024834849</v>
      </c>
      <c r="L36" s="117" t="n">
        <f aca="false">IF(ISBLANK(E36),"",(-0.00000572466+(0.00000010227*E36)-(0.0000000016546*E36^2)))</f>
        <v>-4.916655354E-006</v>
      </c>
      <c r="M36" s="117" t="n">
        <f aca="false">IF(ISBLANK(E36),"",IF(ISBLANK(G36),(O36+(K36*35)+(L36*35^1.5)+(0.00000048314*35^2)),(O36+(K36*G36)+(L36*G36^1.5)+(0.00000048314*G36^2))))</f>
        <v>1.02705417956518</v>
      </c>
      <c r="N36" s="118" t="n">
        <f aca="false">IF(ISBLANK(D36),"",IF(ISBLANK(G36),J36*(1+0.00001*(35-20)),J36*(1+0.00001*(G36-20))))</f>
        <v>112.186803122085</v>
      </c>
      <c r="O36" s="117" t="n">
        <f aca="false">IF(ISBLANK(E36),"",(0.999842594+(0.00006793952*E36)-(0.00000909529*E36^2)+(0.0000001001685*E36^3)-(0.000000001120083*E36^4)+(0.000000000006536332*E36^5)))</f>
        <v>0.999760427059674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5.54636333719678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5.40026363511311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247.700586639208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241.175773944151</v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1147</v>
      </c>
      <c r="E37" s="135" t="n">
        <v>9.8</v>
      </c>
      <c r="F37" s="114" t="n">
        <v>5.4707</v>
      </c>
      <c r="G37" s="136" t="n">
        <v>34.97705</v>
      </c>
      <c r="H37" s="113" t="n">
        <v>1750</v>
      </c>
      <c r="I37" s="113" t="n">
        <v>1767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112.9</v>
      </c>
      <c r="K37" s="117" t="n">
        <f aca="false">IF(ISBLANK(E37),"",(0.000824493-(0.0000040899*E37)+(0.000000076438*E37^2)-(0.00000000082467*E37^3)+(0.0000000000053875*E37^4)))</f>
        <v>0.00079102660529798</v>
      </c>
      <c r="L37" s="117" t="n">
        <f aca="false">IF(ISBLANK(E37),"",(-0.00000572466+(0.00000010227*E37)-(0.0000000016546*E37^2)))</f>
        <v>-4.881321784E-006</v>
      </c>
      <c r="M37" s="117" t="n">
        <f aca="false">IF(ISBLANK(E37),"",IF(ISBLANK(G37),(O37+(K37*35)+(L37*35^1.5)+(0.00000048314*35^2)),(O37+(K37*G37)+(L37*G37^1.5)+(0.00000048314*G37^2))))</f>
        <v>1.02696852854671</v>
      </c>
      <c r="N37" s="118" t="n">
        <f aca="false">IF(ISBLANK(D37),"",IF(ISBLANK(G37),J37*(1+0.00001*(35-20)),J37*(1+0.00001*(G37-20))))</f>
        <v>112.91690908945</v>
      </c>
      <c r="O37" s="117" t="n">
        <f aca="false">IF(ISBLANK(E37),"",(0.999842594+(0.00006793952*E37)-(0.00000909529*E37^2)+(0.0000001001685*E37^3)-(0.000000001120083*E37^4)+(0.000000000006536332*E37^5)))</f>
        <v>0.999719426978937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5.54358084531139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5.39800460405172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247.576320551607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241.07488561695</v>
      </c>
      <c r="T37" s="32"/>
      <c r="U37" s="32"/>
      <c r="V37" s="122"/>
      <c r="W37" s="122"/>
      <c r="X37" s="122"/>
      <c r="Y37" s="122"/>
      <c r="Z37" s="32"/>
      <c r="AA37" s="32"/>
      <c r="AB37" s="122"/>
      <c r="AC37" s="12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1148</v>
      </c>
      <c r="E38" s="135" t="n">
        <v>10.2</v>
      </c>
      <c r="F38" s="114" t="n">
        <v>5.218</v>
      </c>
      <c r="G38" s="136" t="n">
        <v>34.96805</v>
      </c>
      <c r="H38" s="113" t="n">
        <v>1500</v>
      </c>
      <c r="I38" s="113" t="n">
        <v>1517.6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112.95</v>
      </c>
      <c r="K38" s="117" t="n">
        <f aca="false">IF(ISBLANK(E38),"",(0.000824493-(0.0000040899*E38)+(0.000000076438*E38^2)-(0.00000000082467*E38^3)+(0.0000000000053875*E38^4)))</f>
        <v>0.00078991179915126</v>
      </c>
      <c r="L38" s="117" t="n">
        <f aca="false">IF(ISBLANK(E38),"",(-0.00000572466+(0.00000010227*E38)-(0.0000000016546*E38^2)))</f>
        <v>-4.853650584E-006</v>
      </c>
      <c r="M38" s="117" t="n">
        <f aca="false">IF(ISBLANK(E38),"",IF(ISBLANK(G38),(O38+(K38*35)+(L38*35^1.5)+(0.00000048314*35^2)),(O38+(K38*G38)+(L38*G38^1.5)+(0.00000048314*G38^2))))</f>
        <v>1.02689300739914</v>
      </c>
      <c r="N38" s="118" t="n">
        <f aca="false">IF(ISBLANK(D38),"",IF(ISBLANK(G38),J38*(1+0.00001*(35-20)),J38*(1+0.00001*(G38-20))))</f>
        <v>112.966906412475</v>
      </c>
      <c r="O38" s="117" t="n">
        <f aca="false">IF(ISBLANK(E38),"",(0.999842594+(0.00006793952*E38)-(0.00000909529*E38^2)+(0.0000001001685*E38^3)-(0.000000001120083*E38^4)+(0.000000000006536332*E38^5)))</f>
        <v>0.999684200271206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5.28441648593524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5.1460244133119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236.002040261868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229.821450298509</v>
      </c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/>
      <c r="B39" s="111"/>
      <c r="C39" s="112" t="n">
        <v>5</v>
      </c>
      <c r="D39" s="113"/>
      <c r="E39" s="135"/>
      <c r="F39" s="114"/>
      <c r="G39" s="136"/>
      <c r="H39" s="113"/>
      <c r="I39" s="113"/>
      <c r="J39" s="116"/>
      <c r="K39" s="117"/>
      <c r="L39" s="117"/>
      <c r="M39" s="117"/>
      <c r="N39" s="118"/>
      <c r="O39" s="117"/>
      <c r="P39" s="119"/>
      <c r="Q39" s="120"/>
      <c r="R39" s="121"/>
      <c r="S39" s="121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1149</v>
      </c>
      <c r="E40" s="135" t="n">
        <v>11.1</v>
      </c>
      <c r="F40" s="114" t="n">
        <v>3.5774</v>
      </c>
      <c r="G40" s="136" t="n">
        <v>34.65082</v>
      </c>
      <c r="H40" s="113" t="n">
        <v>1000</v>
      </c>
      <c r="I40" s="113" t="n">
        <v>1007.3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112.57</v>
      </c>
      <c r="K40" s="138" t="n">
        <f aca="false">IF(ISBLANK(E40),"",(0.000824493-(0.0000040899*E40)+(0.000000076438*E40^2)-(0.00000000082467*E40^3)+(0.0000000000053875*E40^4)))</f>
        <v>0.000787466977766569</v>
      </c>
      <c r="L40" s="138" t="n">
        <f aca="false">IF(ISBLANK(E40),"",(-0.00000572466+(0.00000010227*E40)-(0.0000000016546*E40^2)))</f>
        <v>-4.793326266E-006</v>
      </c>
      <c r="M40" s="138" t="n">
        <f aca="false">IF(ISBLANK(E40),"",IF(ISBLANK(G40),(O40+(K40*35)+(L40*35^1.5)+(0.00000048314*35^2)),(O40+(K40*G40)+(L40*G40^1.5)+(0.00000048314*G40^2))))</f>
        <v>1.02648595229488</v>
      </c>
      <c r="N40" s="139" t="n">
        <f aca="false">IF(ISBLANK(D40),"",IF(ISBLANK(G40),J40*(1+0.00001*(35-20)),J40*(1+0.00001*(G40-20))))</f>
        <v>112.586492428074</v>
      </c>
      <c r="O40" s="138" t="n">
        <f aca="false">IF(ISBLANK(E40),"",(0.999842594+(0.00006793952*E40)-(0.00000909529*E40^2)+(0.0000001001685*E40^3)-(0.000000001120083*E40^4)+(0.000000000006536332*E40^5)))</f>
        <v>0.999597183298287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3.63051786539171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3.53684125659497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162.138927868394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157.955330519531</v>
      </c>
      <c r="T40" s="32"/>
      <c r="U40" s="32"/>
      <c r="V40" s="122"/>
      <c r="W40" s="122"/>
      <c r="X40" s="122"/>
      <c r="Y40" s="122"/>
      <c r="Z40" s="32"/>
      <c r="AA40" s="32"/>
      <c r="AB40" s="122"/>
      <c r="AC40" s="12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/>
      <c r="B41" s="111"/>
      <c r="C41" s="112" t="n">
        <v>7</v>
      </c>
      <c r="D41" s="113"/>
      <c r="E41" s="135"/>
      <c r="F41" s="114"/>
      <c r="G41" s="136"/>
      <c r="H41" s="113"/>
      <c r="I41" s="113"/>
      <c r="J41" s="116"/>
      <c r="K41" s="138"/>
      <c r="L41" s="138"/>
      <c r="M41" s="138"/>
      <c r="N41" s="139"/>
      <c r="O41" s="138"/>
      <c r="P41" s="119"/>
      <c r="Q41" s="120"/>
      <c r="R41" s="121"/>
      <c r="S41" s="121"/>
      <c r="T41" s="32"/>
      <c r="U41" s="32"/>
      <c r="V41" s="122"/>
      <c r="W41" s="122"/>
      <c r="X41" s="122"/>
      <c r="Y41" s="122"/>
      <c r="Z41" s="32"/>
      <c r="AA41" s="32"/>
      <c r="AB41" s="122"/>
      <c r="AC41" s="12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1150</v>
      </c>
      <c r="E42" s="135" t="n">
        <v>12.8</v>
      </c>
      <c r="F42" s="114" t="n">
        <v>2.9801</v>
      </c>
      <c r="G42" s="136" t="n">
        <v>34.60945</v>
      </c>
      <c r="H42" s="113" t="n">
        <v>500</v>
      </c>
      <c r="I42" s="113" t="n">
        <v>504.7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111.94</v>
      </c>
      <c r="K42" s="117" t="n">
        <f aca="false">IF(ISBLANK(E42),"",(0.000824493-(0.0000040899*E42)+(0.000000076438*E42^2)-(0.00000000082467*E42^3)+(0.0000000000053875*E42^4)))</f>
        <v>0.00078308104318208</v>
      </c>
      <c r="L42" s="117" t="n">
        <f aca="false">IF(ISBLANK(E42),"",(-0.00000572466+(0.00000010227*E42)-(0.0000000016546*E42^2)))</f>
        <v>-4.686693664E-006</v>
      </c>
      <c r="M42" s="117" t="n">
        <f aca="false">IF(ISBLANK(E42),"",IF(ISBLANK(G42),(O42+(K42*35)+(L42*35^1.5)+(0.00000048314*35^2)),(O42+(K42*G42)+(L42*G42^1.5)+(0.00000048314*G42^2))))</f>
        <v>1.02613076886985</v>
      </c>
      <c r="N42" s="118" t="n">
        <f aca="false">IF(ISBLANK(D42),"",IF(ISBLANK(G42),J42*(1+0.00001*(35-20)),J42*(1+0.00001*(G42-20))))</f>
        <v>111.95635381833</v>
      </c>
      <c r="O42" s="117" t="n">
        <f aca="false">IF(ISBLANK(E42),"",(0.999842594+(0.00006793952*E42)-(0.00000909529*E42^2)+(0.0000001001685*E42^3)-(0.000000001120083*E42^4)+(0.000000000006536332*E42^5)))</f>
        <v>0.99940429498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3.03907804005799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2.96168688461136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135.72522526899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132.268936266743</v>
      </c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/>
      <c r="B43" s="111"/>
      <c r="C43" s="112" t="n">
        <v>9</v>
      </c>
      <c r="D43" s="113"/>
      <c r="E43" s="135"/>
      <c r="F43" s="114"/>
      <c r="G43" s="136"/>
      <c r="H43" s="113"/>
      <c r="I43" s="113"/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1152</v>
      </c>
      <c r="E44" s="135" t="n">
        <v>15.9</v>
      </c>
      <c r="F44" s="114" t="n">
        <v>1.9114</v>
      </c>
      <c r="G44" s="136" t="n">
        <v>35.08415</v>
      </c>
      <c r="H44" s="113" t="n">
        <v>300</v>
      </c>
      <c r="I44" s="113" t="n">
        <v>301.3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112.54</v>
      </c>
      <c r="K44" s="117" t="n">
        <f aca="false">IF(ISBLANK(E44),"",(0.000824493-(0.0000040899*E44)+(0.000000076438*E44^2)-(0.00000000082467*E44^3)+(0.0000000000053875*E44^4)))</f>
        <v>0.000775817302826809</v>
      </c>
      <c r="L44" s="117" t="n">
        <f aca="false">IF(ISBLANK(E44),"",(-0.00000572466+(0.00000010227*E44)-(0.0000000016546*E44^2)))</f>
        <v>-4.516866426E-006</v>
      </c>
      <c r="M44" s="117" t="n">
        <f aca="false">IF(ISBLANK(E44),"",IF(ISBLANK(G44),(O44+(K44*35)+(L44*35^1.5)+(0.00000048314*35^2)),(O44+(K44*G44)+(L44*G44^1.5)+(0.00000048314*G44^2))))</f>
        <v>1.02583608836781</v>
      </c>
      <c r="N44" s="118" t="n">
        <f aca="false">IF(ISBLANK(D44),"",IF(ISBLANK(G44),J44*(1+0.00001*(35-20)),J44*(1+0.00001*(G44-20))))</f>
        <v>112.55697570241</v>
      </c>
      <c r="O44" s="117" t="n">
        <f aca="false">IF(ISBLANK(E44),"",(0.999842594+(0.00006793952*E44)-(0.00000909529*E44^2)+(0.0000001001685*E44^3)-(0.000000001120083*E44^4)+(0.000000000006536332*E44^5)))</f>
        <v>0.998961151889546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1.93306469918322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1.88437969876736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86.3306694655228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84.1563973469505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136"/>
      <c r="H45" s="113"/>
      <c r="I45" s="113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122"/>
      <c r="W45" s="122"/>
      <c r="X45" s="122"/>
      <c r="Y45" s="122"/>
      <c r="Z45" s="32"/>
      <c r="AA45" s="32"/>
      <c r="AB45" s="122"/>
      <c r="AC45" s="12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1154</v>
      </c>
      <c r="E46" s="135" t="n">
        <v>19.4</v>
      </c>
      <c r="F46" s="114" t="n">
        <v>3.6309</v>
      </c>
      <c r="G46" s="136" t="n">
        <v>34.752</v>
      </c>
      <c r="H46" s="113" t="n">
        <v>100</v>
      </c>
      <c r="I46" s="113" t="n">
        <v>101.7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112.46</v>
      </c>
      <c r="K46" s="117" t="n">
        <f aca="false">IF(ISBLANK(E46),"",(0.000824493-(0.0000040899*E46)+(0.000000076438*E46^2)-(0.00000000082467*E46^3)+(0.0000000000053875*E46^4)))</f>
        <v>0.00076865903573894</v>
      </c>
      <c r="L46" s="117" t="n">
        <f aca="false">IF(ISBLANK(E46),"",(-0.00000572466+(0.00000010227*E46)-(0.0000000016546*E46^2)))</f>
        <v>-4.363347256E-006</v>
      </c>
      <c r="M46" s="117" t="n">
        <f aca="false">IF(ISBLANK(E46),"",IF(ISBLANK(G46),(O46+(K46*35)+(L46*35^1.5)+(0.00000048314*35^2)),(O46+(K46*G46)+(L46*G46^1.5)+(0.00000048314*G46^2))))</f>
        <v>1.02473021789627</v>
      </c>
      <c r="N46" s="118" t="n">
        <f aca="false">IF(ISBLANK(D46),"",IF(ISBLANK(G46),J46*(1+0.00001*(35-20)),J46*(1+0.00001*(G46-20))))</f>
        <v>112.4765900992</v>
      </c>
      <c r="O46" s="117" t="n">
        <f aca="false">IF(ISBLANK(E46),"",(0.999842594+(0.00006793952*E46)-(0.00000909529*E46^2)+(0.0000001001685*E46^3)-(0.000000001120083*E46^4)+(0.000000000006536332*E46^5)))</f>
        <v>0.998328191304777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3.68871139109609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3.59969026644775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164.737850726352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160.762167299556</v>
      </c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1155</v>
      </c>
      <c r="E47" s="135" t="n">
        <v>21.4</v>
      </c>
      <c r="F47" s="114" t="n">
        <v>4.026</v>
      </c>
      <c r="G47" s="136" t="n">
        <v>36.16055</v>
      </c>
      <c r="H47" s="113" t="n">
        <v>80</v>
      </c>
      <c r="I47" s="113" t="n">
        <v>79.4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113.72</v>
      </c>
      <c r="K47" s="117" t="n">
        <f aca="false">IF(ISBLANK(E47),"",(0.000824493-(0.0000040899*E47)+(0.000000076438*E47^2)-(0.00000000082467*E47^3)+(0.0000000000053875*E47^4)))</f>
        <v>0.00076502254295414</v>
      </c>
      <c r="L47" s="117" t="n">
        <f aca="false">IF(ISBLANK(E47),"",(-0.00000572466+(0.00000010227*E47)-(0.0000000016546*E47^2)))</f>
        <v>-4.293822616E-006</v>
      </c>
      <c r="M47" s="117" t="n">
        <f aca="false">IF(ISBLANK(E47),"",IF(ISBLANK(G47),(O47+(K47*35)+(L47*35^1.5)+(0.00000048314*35^2)),(O47+(K47*G47)+(L47*G47^1.5)+(0.00000048314*G47^2))))</f>
        <v>1.02526903632322</v>
      </c>
      <c r="N47" s="118" t="n">
        <f aca="false">IF(ISBLANK(D47),"",IF(ISBLANK(G47),J47*(1+0.00001*(35-20)),J47*(1+0.00001*(G47-20))))</f>
        <v>113.73837777746</v>
      </c>
      <c r="O47" s="117" t="n">
        <f aca="false">IF(ISBLANK(E47),"",(0.999842594+(0.00006793952*E47)-(0.00000909529*E47^2)+(0.0000001001685*E47^3)-(0.000000001120083*E47^4)+(0.000000000006536332*E47^5)))</f>
        <v>0.99790733056523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4.04557521948957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3.94586696385338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180.675389302404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176.222418605692</v>
      </c>
      <c r="T47" s="32"/>
      <c r="U47" s="32"/>
      <c r="V47" s="122"/>
      <c r="W47" s="122"/>
      <c r="X47" s="122"/>
      <c r="Y47" s="122"/>
      <c r="Z47" s="32"/>
      <c r="AA47" s="32"/>
      <c r="AB47" s="122"/>
      <c r="AC47" s="122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1162</v>
      </c>
      <c r="E48" s="135" t="n">
        <v>23.6</v>
      </c>
      <c r="F48" s="114" t="n">
        <v>4.3488</v>
      </c>
      <c r="G48" s="136" t="n">
        <v>36.487</v>
      </c>
      <c r="H48" s="113" t="n">
        <v>60</v>
      </c>
      <c r="I48" s="113" t="n">
        <v>60.3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112.51</v>
      </c>
      <c r="K48" s="117" t="n">
        <f aca="false">IF(ISBLANK(E48),"",(0.000824493-(0.0000040899*E48)+(0.000000076438*E48^2)-(0.00000000082467*E48^3)+(0.0000000000053875*E48^4)))</f>
        <v>0.0007613758213136</v>
      </c>
      <c r="L48" s="117" t="n">
        <f aca="false">IF(ISBLANK(E48),"",(-0.00000572466+(0.00000010227*E48)-(0.0000000016546*E48^2)))</f>
        <v>-4.232634016E-006</v>
      </c>
      <c r="M48" s="117" t="n">
        <f aca="false">IF(ISBLANK(E48),"",IF(ISBLANK(G48),(O48+(K48*35)+(L48*35^1.5)+(0.00000048314*35^2)),(O48+(K48*G48)+(L48*G48^1.5)+(0.00000048314*G48^2))))</f>
        <v>1.02488795223758</v>
      </c>
      <c r="N48" s="118" t="n">
        <f aca="false">IF(ISBLANK(D48),"",IF(ISBLANK(G48),J48*(1+0.00001*(35-20)),J48*(1+0.00001*(G48-20))))</f>
        <v>112.5285495237</v>
      </c>
      <c r="O48" s="117" t="n">
        <f aca="false">IF(ISBLANK(E48),"",(0.999842594+(0.00006793952*E48)-(0.00000909529*E48^2)+(0.0000001001685*E48^3)-(0.000000001120083*E48^4)+(0.000000000006536332*E48^5)))</f>
        <v>0.997397290980724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4.41903647795862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4.31172643634924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197.354169105632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192.561702647357</v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/>
      <c r="B49" s="111"/>
      <c r="C49" s="112" t="n">
        <v>15</v>
      </c>
      <c r="D49" s="113"/>
      <c r="E49" s="135"/>
      <c r="F49" s="114"/>
      <c r="G49" s="136"/>
      <c r="H49" s="113"/>
      <c r="I49" s="113"/>
      <c r="J49" s="116"/>
      <c r="K49" s="117"/>
      <c r="L49" s="117"/>
      <c r="M49" s="117"/>
      <c r="N49" s="118"/>
      <c r="O49" s="117"/>
      <c r="P49" s="119"/>
      <c r="Q49" s="120"/>
      <c r="R49" s="121"/>
      <c r="S49" s="121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s="140" customFormat="true" ht="15.75" hidden="false" customHeight="false" outlineLevel="0" collapsed="false">
      <c r="A50" s="140" t="n">
        <f aca="false">IF(ISBLANK(VLOOKUP(D50,'Volumes flacons'!A5:C623,3)),0,1)</f>
        <v>1</v>
      </c>
      <c r="B50" s="83" t="n">
        <f aca="false">IF(ISBLANK(D50),0,IF(ISBLANK(E50),0,IF(ISBLANK(F50),0,1)))</f>
        <v>1</v>
      </c>
      <c r="C50" s="141" t="n">
        <v>16</v>
      </c>
      <c r="D50" s="142" t="n">
        <v>1164</v>
      </c>
      <c r="E50" s="142" t="n">
        <v>25.6</v>
      </c>
      <c r="F50" s="143" t="n">
        <v>4.5292</v>
      </c>
      <c r="G50" s="144" t="n">
        <v>36.4207</v>
      </c>
      <c r="H50" s="142" t="n">
        <v>40</v>
      </c>
      <c r="I50" s="142" t="n">
        <v>42.5</v>
      </c>
      <c r="J50" s="145" t="n">
        <f aca="false">IF(ISBLANK(D50),"",IF(VLOOKUP(D50,'Volumes flacons'!$A$5:$C$1023,2)=0,"",IF(D50&gt;'Volumes flacons'!$A$1023,"Mauvais numéro",IF(D50&lt;'Volumes flacons'!$A$5,"Mauvais numéro",(VLOOKUP(D50,'Volumes flacons'!$A$5:$C$1023,3))))))</f>
        <v>112.71</v>
      </c>
      <c r="K50" s="146" t="n">
        <f aca="false">IF(ISBLANK(E50),"",(0.000824493-(0.0000040899*E50)+(0.000000076438*E50^2)-(0.00000000082467*E50^3)+(0.0000000000053875*E50^4)))</f>
        <v>0.000758364214592</v>
      </c>
      <c r="L50" s="146" t="n">
        <f aca="false">IF(ISBLANK(E50),"",(-0.00000572466+(0.00000010227*E50)-(0.0000000016546*E50^2)))</f>
        <v>-4.190906656E-006</v>
      </c>
      <c r="M50" s="146" t="n">
        <f aca="false">IF(ISBLANK(E50),"",IF(ISBLANK(G50),(O50+(K50*35)+(L50*35^1.5)+(0.00000048314*35^2)),(O50+(K50*G50)+(L50*G50^1.5)+(0.00000048314*G50^2))))</f>
        <v>1.02423237563139</v>
      </c>
      <c r="N50" s="147" t="n">
        <f aca="false">IF(ISBLANK(D50),"",IF(ISBLANK(G50),J50*(1+0.00001*(35-20)),J50*(1+0.00001*(G50-20))))</f>
        <v>112.72850777097</v>
      </c>
      <c r="O50" s="146" t="n">
        <f aca="false">IF(ISBLANK(E50),"",(0.999842594+(0.00006793952*E50)-(0.00000909529*E50^2)+(0.0000001001685*E50^3)-(0.000000001120083*E50^4)+(0.000000000006536332*E50^5)))</f>
        <v>0.996892500763486</v>
      </c>
      <c r="P50" s="148" t="n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>4.5946800558757</v>
      </c>
      <c r="Q50" s="149" t="n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>4.48597424294783</v>
      </c>
      <c r="R50" s="150" t="n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>205.198411295409</v>
      </c>
      <c r="S50" s="150" t="n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>200.34360969005</v>
      </c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1</v>
      </c>
      <c r="C51" s="112" t="n">
        <v>17</v>
      </c>
      <c r="D51" s="113" t="n">
        <v>1167</v>
      </c>
      <c r="E51" s="113" t="n">
        <v>27.9</v>
      </c>
      <c r="F51" s="114" t="n">
        <v>4.4802</v>
      </c>
      <c r="G51" s="136" t="n">
        <v>35.6594</v>
      </c>
      <c r="H51" s="113" t="n">
        <v>20</v>
      </c>
      <c r="I51" s="113" t="n">
        <v>20.5</v>
      </c>
      <c r="J51" s="116" t="n">
        <f aca="false">IF(ISBLANK(D51),"",IF(VLOOKUP(D51,'Volumes flacons'!$A$5:$C$1023,2)=0,"",IF(D51&gt;'Volumes flacons'!$A$1023,"Mauvais numéro",IF(D51&lt;'Volumes flacons'!$A$5,"Mauvais numéro",(VLOOKUP(D51,'Volumes flacons'!$A$5:$C$1023,3))))))</f>
        <v>111.84</v>
      </c>
      <c r="K51" s="117" t="n">
        <f aca="false">IF(ISBLANK(E51),"",(0.000824493-(0.0000040899*E51)+(0.000000076438*E51^2)-(0.00000000082467*E51^3)+(0.0000000000053875*E51^4)))</f>
        <v>0.000755239413691009</v>
      </c>
      <c r="L51" s="117" t="n">
        <f aca="false">IF(ISBLANK(E51),"",(-0.00000572466+(0.00000010227*E51)-(0.0000000016546*E51^2)))</f>
        <v>-4.159284186E-006</v>
      </c>
      <c r="M51" s="117" t="n">
        <f aca="false">IF(ISBLANK(E51),"",IF(ISBLANK(G51),(O51+(K51*35)+(L51*35^1.5)+(0.00000048314*35^2)),(O51+(K51*G51)+(L51*G51^1.5)+(0.00000048314*G51^2))))</f>
        <v>1.02292553632378</v>
      </c>
      <c r="N51" s="118" t="n">
        <f aca="false">IF(ISBLANK(D51),"",IF(ISBLANK(G51),J51*(1+0.00001*(35-20)),J51*(1+0.00001*(G51-20))))</f>
        <v>111.85751347296</v>
      </c>
      <c r="O51" s="117" t="n">
        <f aca="false">IF(ISBLANK(E51),"",(0.999842594+(0.00006793952*E51)-(0.00000909529*E51^2)+(0.0000001001685*E51^3)-(0.000000001120083*E51^4)+(0.000000000006536332*E51^5)))</f>
        <v>0.996265480344915</v>
      </c>
      <c r="P51" s="119" t="n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>4.58084687953375</v>
      </c>
      <c r="Q51" s="120" t="n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>4.47818215194483</v>
      </c>
      <c r="R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>204.580621639977</v>
      </c>
      <c r="S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>199.995614905856</v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/>
      <c r="B52" s="111"/>
      <c r="C52" s="112" t="n">
        <v>18</v>
      </c>
      <c r="D52" s="113"/>
      <c r="E52" s="113"/>
      <c r="F52" s="114"/>
      <c r="G52" s="136"/>
      <c r="H52" s="113"/>
      <c r="I52" s="113"/>
      <c r="J52" s="116"/>
      <c r="K52" s="117"/>
      <c r="L52" s="117"/>
      <c r="M52" s="117"/>
      <c r="N52" s="118"/>
      <c r="O52" s="117"/>
      <c r="P52" s="119"/>
      <c r="Q52" s="120"/>
      <c r="R52" s="121"/>
      <c r="S52" s="121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1</v>
      </c>
      <c r="C53" s="112" t="n">
        <v>19</v>
      </c>
      <c r="D53" s="113" t="n">
        <v>1165</v>
      </c>
      <c r="E53" s="113" t="n">
        <v>28.7</v>
      </c>
      <c r="F53" s="114" t="n">
        <v>4.4736</v>
      </c>
      <c r="G53" s="136" t="n">
        <v>35.4904</v>
      </c>
      <c r="H53" s="113" t="n">
        <v>0</v>
      </c>
      <c r="I53" s="113" t="n">
        <v>2.5</v>
      </c>
      <c r="J53" s="116" t="n">
        <f aca="false">IF(ISBLANK(D53),"",IF(VLOOKUP(D53,'Volumes flacons'!$A$5:$C$1023,2)=0,"",IF(D53&gt;'Volumes flacons'!$A$1023,"Mauvais numéro",IF(D53&lt;'Volumes flacons'!$A$5,"Mauvais numéro",(VLOOKUP(D53,'Volumes flacons'!$A$5:$C$1023,3))))))</f>
        <v>113.54</v>
      </c>
      <c r="K53" s="117" t="n">
        <f aca="false">IF(ISBLANK(E53),"",(0.000824493-(0.0000040899*E53)+(0.000000076438*E53^2)-(0.00000000082467*E53^3)+(0.0000000000053875*E53^4)))</f>
        <v>0.000754234198764729</v>
      </c>
      <c r="L53" s="117" t="n">
        <f aca="false">IF(ISBLANK(E53),"",(-0.00000572466+(0.00000010227*E53)-(0.0000000016546*E53^2)))</f>
        <v>-4.152388474E-006</v>
      </c>
      <c r="M53" s="117" t="n">
        <f aca="false">IF(ISBLANK(E53),"",IF(ISBLANK(G53),(O53+(K53*35)+(L53*35^1.5)+(0.00000048314*35^2)),(O53+(K53*G53)+(L53*G53^1.5)+(0.00000048314*G53^2))))</f>
        <v>1.0225347525909</v>
      </c>
      <c r="N53" s="118" t="n">
        <f aca="false">IF(ISBLANK(D53),"",IF(ISBLANK(G53),J53*(1+0.00001*(35-20)),J53*(1+0.00001*(G53-20))))</f>
        <v>113.55758780016</v>
      </c>
      <c r="O53" s="117" t="n">
        <f aca="false">IF(ISBLANK(E53),"",(0.999842594+(0.00006793952*E53)-(0.00000909529*E53^2)+(0.0000001001685*E53^3)-(0.000000001120083*E53^4)+(0.000000000006536332*E53^5)))</f>
        <v>0.996036070213923</v>
      </c>
      <c r="P53" s="119" t="n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4.5043502065613</v>
      </c>
      <c r="Q53" s="120" t="n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>4.4050827565011</v>
      </c>
      <c r="R53" s="121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>201.164280225027</v>
      </c>
      <c r="S53" s="121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>196.730995905339</v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52" t="n">
        <v>0.0024</v>
      </c>
      <c r="AE53" s="152" t="n">
        <v>0.0042</v>
      </c>
      <c r="AF53" s="152" t="n">
        <v>0.0017</v>
      </c>
      <c r="AG53" s="152" t="n">
        <v>0.0034</v>
      </c>
      <c r="AH53" s="152" t="n">
        <v>0.0028</v>
      </c>
      <c r="AI53" s="152" t="s">
        <v>152</v>
      </c>
      <c r="AJ53" s="152" t="s">
        <v>152</v>
      </c>
      <c r="AK53" s="152" t="n">
        <v>0.0011</v>
      </c>
      <c r="AL53" s="152" t="n">
        <v>0.015</v>
      </c>
      <c r="AM53" s="152" t="n">
        <v>0.0041</v>
      </c>
      <c r="AN53" s="152" t="s">
        <v>152</v>
      </c>
      <c r="AO53" s="152" t="s">
        <v>152</v>
      </c>
      <c r="AP53" s="152" t="n">
        <v>0.0709</v>
      </c>
      <c r="AQ53" s="153"/>
      <c r="AR53" s="152" t="n">
        <v>0.003</v>
      </c>
      <c r="AS53" s="152" t="n">
        <v>0.003</v>
      </c>
      <c r="AT53" s="153" t="n">
        <v>0.0061</v>
      </c>
      <c r="AU53" s="152" t="n">
        <v>0.0092</v>
      </c>
      <c r="AV53" s="152" t="s">
        <v>152</v>
      </c>
      <c r="AW53" s="152" t="s">
        <v>152</v>
      </c>
      <c r="AX53" s="152" t="n">
        <v>0.039</v>
      </c>
      <c r="AY53" s="152" t="n">
        <v>0.0355</v>
      </c>
      <c r="AZ53" s="153" t="n">
        <v>0.0745</v>
      </c>
      <c r="BA53" s="152" t="n">
        <v>0.0019</v>
      </c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32"/>
      <c r="U54" s="32"/>
      <c r="V54" s="122"/>
      <c r="W54" s="122"/>
      <c r="X54" s="122"/>
      <c r="Y54" s="122"/>
      <c r="Z54" s="32"/>
      <c r="AA54" s="32"/>
      <c r="AB54" s="122"/>
      <c r="AC54" s="122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15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16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17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18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19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20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21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32"/>
      <c r="U61" s="32"/>
      <c r="V61" s="122"/>
      <c r="W61" s="122"/>
      <c r="X61" s="122"/>
      <c r="Y61" s="122"/>
      <c r="Z61" s="32"/>
      <c r="AA61" s="32"/>
      <c r="AB61" s="122"/>
      <c r="AC61" s="122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22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3" customFormat="false" ht="15.75" hidden="false" customHeight="false" outlineLevel="0" collapsed="false">
      <c r="A63" s="110" t="n">
        <f aca="false">IF(ISBLANK(VLOOKUP(D63,'Volumes flacons'!A5:C623,3)),0,1)</f>
        <v>1</v>
      </c>
      <c r="B63" s="111" t="n">
        <f aca="false">IF(ISBLANK(D63),0,IF(ISBLANK(E63),0,IF(ISBLANK(F63),0,1)))</f>
        <v>0</v>
      </c>
      <c r="C63" s="112" t="n">
        <v>23</v>
      </c>
      <c r="D63" s="113"/>
      <c r="E63" s="113"/>
      <c r="F63" s="124"/>
      <c r="G63" s="115"/>
      <c r="H63" s="113"/>
      <c r="I63" s="113"/>
      <c r="J63" s="116" t="str">
        <f aca="false">IF(ISBLANK(D63),"",IF(VLOOKUP(D63,'Volumes flacons'!$A$5:$C$1023,2)=0,"",IF(D63&gt;'Volumes flacons'!$A$1023,"Mauvais numéro",IF(D63&lt;'Volumes flacons'!$A$5,"Mauvais numéro",(VLOOKUP(D63,'Volumes flacons'!$A$5:$C$1023,3))))))</f>
        <v/>
      </c>
      <c r="K63" s="117" t="str">
        <f aca="false">IF(ISBLANK(E63),"",(0.000824493-(0.0000040899*E63)+(0.000000076438*E63^2)-(0.00000000082467*E63^3)+(0.0000000000053875*E63^4)))</f>
        <v/>
      </c>
      <c r="L63" s="117" t="str">
        <f aca="false">IF(ISBLANK(E63),"",(-0.00000572466+(0.00000010227*E63)-(0.0000000016546*E63^2)))</f>
        <v/>
      </c>
      <c r="M63" s="117" t="str">
        <f aca="false">IF(ISBLANK(E63),"",IF(ISBLANK(G63),(O63+(K63*35)+(L63*35^1.5)+(0.00000048314*35^2)),(O63+(K63*G63)+(L63*G63^1.5)+(0.00000048314*G63^2))))</f>
        <v/>
      </c>
      <c r="N63" s="118" t="str">
        <f aca="false">IF(ISBLANK(D63),"",IF(ISBLANK(G63),J63*(1+0.00001*(35-20)),J63*(1+0.00001*(G63-20))))</f>
        <v/>
      </c>
      <c r="O63" s="117" t="str">
        <f aca="false">IF(ISBLANK(E63),"",(0.999842594+(0.00006793952*E63)-(0.00000909529*E63^2)+(0.0000001001685*E63^3)-(0.000000001120083*E63^4)+(0.000000000006536332*E63^5)))</f>
        <v/>
      </c>
      <c r="P63" s="119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N°",IF(AND(D63&gt;499,D63&lt;1141),"Err.N°",(((((F63)+'Correction de volume'!$G$7)*(($P$21)*($P$19)*5598)/(($R$16)-($R$17)))-(($P$27)*1000))/((N63)-($P$26))))))))))))</f>
        <v/>
      </c>
      <c r="Q63" s="120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Flac.",P63/M63)))))))))</f>
        <v/>
      </c>
      <c r="R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Flac.",((44.66*P63)/M63)))))))))))</f>
        <v/>
      </c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</row>
    <row r="65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1" activeCellId="1" sqref="T45:AC45 P1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/>
      <c r="J9" s="29"/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/>
      </c>
      <c r="P9" s="29" t="s">
        <v>13</v>
      </c>
      <c r="Q9" s="33" t="str">
        <f aca="false">IF(ISBLANK(I9),"",IF(ISBLANK(J9),"",IF(J9&gt;60,"ERREUR !!",O11*(I9+(J9/60)))))</f>
        <v/>
      </c>
      <c r="R9" s="33"/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/>
      <c r="J10" s="29"/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/>
      </c>
      <c r="P10" s="29" t="s">
        <v>17</v>
      </c>
      <c r="Q10" s="33" t="str">
        <f aca="false">IF(ISBLANK(I10),"",IF(ISBLANK(J10),"",IF(J10&gt;60,"ERREUR !!",O12*(I10+(J10/60)))))</f>
        <v/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/>
      <c r="K11" s="38"/>
      <c r="L11" s="38"/>
      <c r="M11" s="38"/>
      <c r="N11" s="39" t="str">
        <f aca="false">I9&amp;"°"&amp;J9</f>
        <v>°</v>
      </c>
      <c r="O11" s="40" t="n">
        <f aca="false">IF(P9=M10,-1,1)</f>
        <v>1</v>
      </c>
      <c r="P11" s="41" t="str">
        <f aca="false">TEXT(J11,"aaaa-mm-jj")&amp;"T"&amp;TEXT(J12,"hh:mm:ss")&amp;"z"</f>
        <v>1904-01-01T00:00:00z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/>
      <c r="K12" s="45"/>
      <c r="L12" s="45"/>
      <c r="M12" s="45"/>
      <c r="N12" s="46" t="str">
        <f aca="false">I10&amp;"°"&amp;J10</f>
        <v>°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/>
      <c r="S14" s="55" t="s">
        <v>24</v>
      </c>
      <c r="V14" s="127" t="e">
        <f aca="false">AVERAGE(V9:V13)</f>
        <v>#DIV/0!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/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/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0.999842594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0.0200623634419794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5.01021233528436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0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0.00470094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str">
        <f aca="false">IF(ISBLANK(R14),"",IF(ISBLANK(P21),"",IF(ISBLANK(R17),"",(($P$24*$P$18)/($P$22-$P$23)))))</f>
        <v/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0</v>
      </c>
      <c r="C35" s="112" t="n">
        <v>1</v>
      </c>
      <c r="D35" s="113"/>
      <c r="E35" s="113"/>
      <c r="F35" s="114"/>
      <c r="G35" s="114"/>
      <c r="H35" s="113"/>
      <c r="I35" s="135"/>
      <c r="J35" s="116" t="str">
        <f aca="false">IF(ISBLANK(D35),"",IF(VLOOKUP(D35,'Volumes flacons'!$A$5:$C$1023,2)=0,"",IF(D35&gt;'Volumes flacons'!$A$1023,"Mauvais numéro",IF(D35&lt;'Volumes flacons'!$A$5,"Mauvais numéro",(VLOOKUP(D35,'Volumes flacons'!$A$5:$C$1023,3))))))</f>
        <v/>
      </c>
      <c r="K35" s="117" t="str">
        <f aca="false">IF(ISBLANK(E35),"",(0.000824493-(0.0000040899*E35)+(0.000000076438*E35^2)-(0.00000000082467*E35^3)+(0.0000000000053875*E35^4)))</f>
        <v/>
      </c>
      <c r="L35" s="117" t="str">
        <f aca="false">IF(ISBLANK(E35),"",(-0.00000572466+(0.00000010227*E35)-(0.0000000016546*E35^2)))</f>
        <v/>
      </c>
      <c r="M35" s="117" t="str">
        <f aca="false">IF(ISBLANK(E35),"",IF(ISBLANK(G35),(O35+(K35*35)+(L35*35^1.5)+(0.00000048314*35^2)),(O35+(K35*G35)+(L35*G35^1.5)+(0.00000048314*G35^2))))</f>
        <v/>
      </c>
      <c r="N35" s="118" t="str">
        <f aca="false">IF(ISBLANK(D35),"",IF(ISBLANK(G35),J35*(1+0.00001*(35-20)),J35*(1+0.00001*(G35-20))))</f>
        <v/>
      </c>
      <c r="O35" s="117" t="str">
        <f aca="false">IF(ISBLANK(E35),"",(0.999842594+(0.00006793952*E35)-(0.00000909529*E35^2)+(0.0000001001685*E35^3)-(0.000000001120083*E35^4)+(0.000000000006536332*E35^5)))</f>
        <v/>
      </c>
      <c r="P35" s="119" t="str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/>
      </c>
      <c r="Q35" s="120" t="str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/>
      </c>
      <c r="R35" s="121" t="str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/>
      </c>
      <c r="S35" s="121" t="str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/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0</v>
      </c>
      <c r="C36" s="112" t="n">
        <v>2</v>
      </c>
      <c r="D36" s="113"/>
      <c r="E36" s="113"/>
      <c r="F36" s="114"/>
      <c r="G36" s="114"/>
      <c r="H36" s="113"/>
      <c r="I36" s="135"/>
      <c r="J36" s="116" t="str">
        <f aca="false">IF(ISBLANK(D36),"",IF(VLOOKUP(D36,'Volumes flacons'!$A$5:$C$1023,2)=0,"",IF(D36&gt;'Volumes flacons'!$A$1023,"Mauvais numéro",IF(D36&lt;'Volumes flacons'!$A$5,"Mauvais numéro",(VLOOKUP(D36,'Volumes flacons'!$A$5:$C$1023,3))))))</f>
        <v/>
      </c>
      <c r="K36" s="117" t="str">
        <f aca="false">IF(ISBLANK(E36),"",(0.000824493-(0.0000040899*E36)+(0.000000076438*E36^2)-(0.00000000082467*E36^3)+(0.0000000000053875*E36^4)))</f>
        <v/>
      </c>
      <c r="L36" s="117" t="str">
        <f aca="false">IF(ISBLANK(E36),"",(-0.00000572466+(0.00000010227*E36)-(0.0000000016546*E36^2)))</f>
        <v/>
      </c>
      <c r="M36" s="117" t="str">
        <f aca="false">IF(ISBLANK(E36),"",IF(ISBLANK(G36),(O36+(K36*35)+(L36*35^1.5)+(0.00000048314*35^2)),(O36+(K36*G36)+(L36*G36^1.5)+(0.00000048314*G36^2))))</f>
        <v/>
      </c>
      <c r="N36" s="118" t="str">
        <f aca="false">IF(ISBLANK(D36),"",IF(ISBLANK(G36),J36*(1+0.00001*(35-20)),J36*(1+0.00001*(G36-20))))</f>
        <v/>
      </c>
      <c r="O36" s="117" t="str">
        <f aca="false">IF(ISBLANK(E36),"",(0.999842594+(0.00006793952*E36)-(0.00000909529*E36^2)+(0.0000001001685*E36^3)-(0.000000001120083*E36^4)+(0.000000000006536332*E36^5)))</f>
        <v/>
      </c>
      <c r="P36" s="119" t="str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/>
      </c>
      <c r="Q36" s="120" t="str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/>
      </c>
      <c r="R36" s="121" t="str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/>
      </c>
      <c r="S36" s="121" t="str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/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0</v>
      </c>
      <c r="C37" s="112" t="n">
        <v>3</v>
      </c>
      <c r="D37" s="113"/>
      <c r="E37" s="113"/>
      <c r="F37" s="114"/>
      <c r="G37" s="114"/>
      <c r="H37" s="113"/>
      <c r="I37" s="135"/>
      <c r="J37" s="116" t="str">
        <f aca="false">IF(ISBLANK(D37),"",IF(VLOOKUP(D37,'Volumes flacons'!$A$5:$C$1023,2)=0,"",IF(D37&gt;'Volumes flacons'!$A$1023,"Mauvais numéro",IF(D37&lt;'Volumes flacons'!$A$5,"Mauvais numéro",(VLOOKUP(D37,'Volumes flacons'!$A$5:$C$1023,3))))))</f>
        <v/>
      </c>
      <c r="K37" s="117" t="str">
        <f aca="false">IF(ISBLANK(E37),"",(0.000824493-(0.0000040899*E37)+(0.000000076438*E37^2)-(0.00000000082467*E37^3)+(0.0000000000053875*E37^4)))</f>
        <v/>
      </c>
      <c r="L37" s="117" t="str">
        <f aca="false">IF(ISBLANK(E37),"",(-0.00000572466+(0.00000010227*E37)-(0.0000000016546*E37^2)))</f>
        <v/>
      </c>
      <c r="M37" s="117" t="str">
        <f aca="false">IF(ISBLANK(E37),"",IF(ISBLANK(G37),(O37+(K37*35)+(L37*35^1.5)+(0.00000048314*35^2)),(O37+(K37*G37)+(L37*G37^1.5)+(0.00000048314*G37^2))))</f>
        <v/>
      </c>
      <c r="N37" s="118" t="str">
        <f aca="false">IF(ISBLANK(D37),"",IF(ISBLANK(G37),J37*(1+0.00001*(35-20)),J37*(1+0.00001*(G37-20))))</f>
        <v/>
      </c>
      <c r="O37" s="117" t="str">
        <f aca="false">IF(ISBLANK(E37),"",(0.999842594+(0.00006793952*E37)-(0.00000909529*E37^2)+(0.0000001001685*E37^3)-(0.000000001120083*E37^4)+(0.000000000006536332*E37^5)))</f>
        <v/>
      </c>
      <c r="P37" s="119" t="str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/>
      </c>
      <c r="Q37" s="120" t="str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/>
      </c>
      <c r="R37" s="121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/>
      </c>
      <c r="S37" s="121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/>
      </c>
      <c r="T37" s="32"/>
      <c r="U37" s="32"/>
      <c r="V37" s="122"/>
      <c r="W37" s="122"/>
      <c r="X37" s="122"/>
      <c r="Y37" s="122"/>
      <c r="Z37" s="32"/>
      <c r="AA37" s="32"/>
      <c r="AB37" s="122"/>
      <c r="AC37" s="12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0</v>
      </c>
      <c r="C38" s="112" t="n">
        <v>4</v>
      </c>
      <c r="D38" s="113"/>
      <c r="E38" s="113"/>
      <c r="F38" s="114"/>
      <c r="G38" s="114"/>
      <c r="H38" s="113"/>
      <c r="I38" s="135"/>
      <c r="J38" s="116" t="str">
        <f aca="false">IF(ISBLANK(D38),"",IF(VLOOKUP(D38,'Volumes flacons'!$A$5:$C$1023,2)=0,"",IF(D38&gt;'Volumes flacons'!$A$1023,"Mauvais numéro",IF(D38&lt;'Volumes flacons'!$A$5,"Mauvais numéro",(VLOOKUP(D38,'Volumes flacons'!$A$5:$C$1023,3))))))</f>
        <v/>
      </c>
      <c r="K38" s="117" t="str">
        <f aca="false">IF(ISBLANK(E38),"",(0.000824493-(0.0000040899*E38)+(0.000000076438*E38^2)-(0.00000000082467*E38^3)+(0.0000000000053875*E38^4)))</f>
        <v/>
      </c>
      <c r="L38" s="117" t="str">
        <f aca="false">IF(ISBLANK(E38),"",(-0.00000572466+(0.00000010227*E38)-(0.0000000016546*E38^2)))</f>
        <v/>
      </c>
      <c r="M38" s="117" t="str">
        <f aca="false">IF(ISBLANK(E38),"",IF(ISBLANK(G38),(O38+(K38*35)+(L38*35^1.5)+(0.00000048314*35^2)),(O38+(K38*G38)+(L38*G38^1.5)+(0.00000048314*G38^2))))</f>
        <v/>
      </c>
      <c r="N38" s="118" t="str">
        <f aca="false">IF(ISBLANK(D38),"",IF(ISBLANK(G38),J38*(1+0.00001*(35-20)),J38*(1+0.00001*(G38-20))))</f>
        <v/>
      </c>
      <c r="O38" s="117" t="str">
        <f aca="false">IF(ISBLANK(E38),"",(0.999842594+(0.00006793952*E38)-(0.00000909529*E38^2)+(0.0000001001685*E38^3)-(0.000000001120083*E38^4)+(0.000000000006536332*E38^5)))</f>
        <v/>
      </c>
      <c r="P38" s="119" t="str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/>
      </c>
      <c r="Q38" s="120" t="str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/>
      </c>
      <c r="R38" s="121" t="str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/>
      </c>
      <c r="S38" s="121" t="str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/>
      </c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0</v>
      </c>
      <c r="C39" s="112" t="n">
        <v>5</v>
      </c>
      <c r="D39" s="113"/>
      <c r="E39" s="113"/>
      <c r="F39" s="114"/>
      <c r="G39" s="114"/>
      <c r="H39" s="113"/>
      <c r="I39" s="135"/>
      <c r="J39" s="116" t="str">
        <f aca="false">IF(ISBLANK(D39),"",IF(VLOOKUP(D39,'Volumes flacons'!$A$5:$C$1023,2)=0,"",IF(D39&gt;'Volumes flacons'!$A$1023,"Mauvais numéro",IF(D39&lt;'Volumes flacons'!$A$5,"Mauvais numéro",(VLOOKUP(D39,'Volumes flacons'!$A$5:$C$1023,3))))))</f>
        <v/>
      </c>
      <c r="K39" s="117" t="str">
        <f aca="false">IF(ISBLANK(E39),"",(0.000824493-(0.0000040899*E39)+(0.000000076438*E39^2)-(0.00000000082467*E39^3)+(0.0000000000053875*E39^4)))</f>
        <v/>
      </c>
      <c r="L39" s="117" t="str">
        <f aca="false">IF(ISBLANK(E39),"",(-0.00000572466+(0.00000010227*E39)-(0.0000000016546*E39^2)))</f>
        <v/>
      </c>
      <c r="M39" s="117" t="str">
        <f aca="false">IF(ISBLANK(E39),"",IF(ISBLANK(G39),(O39+(K39*35)+(L39*35^1.5)+(0.00000048314*35^2)),(O39+(K39*G39)+(L39*G39^1.5)+(0.00000048314*G39^2))))</f>
        <v/>
      </c>
      <c r="N39" s="118" t="str">
        <f aca="false">IF(ISBLANK(D39),"",IF(ISBLANK(G39),J39*(1+0.00001*(35-20)),J39*(1+0.00001*(G39-20))))</f>
        <v/>
      </c>
      <c r="O39" s="117" t="str">
        <f aca="false">IF(ISBLANK(E39),"",(0.999842594+(0.00006793952*E39)-(0.00000909529*E39^2)+(0.0000001001685*E39^3)-(0.000000001120083*E39^4)+(0.000000000006536332*E39^5)))</f>
        <v/>
      </c>
      <c r="P39" s="119" t="str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/>
      </c>
      <c r="Q39" s="120" t="str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/>
      </c>
      <c r="R39" s="121" t="str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/>
      </c>
      <c r="S39" s="121" t="str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/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0</v>
      </c>
      <c r="C40" s="112" t="n">
        <v>6</v>
      </c>
      <c r="D40" s="113"/>
      <c r="E40" s="113"/>
      <c r="F40" s="114"/>
      <c r="G40" s="114"/>
      <c r="H40" s="113"/>
      <c r="I40" s="135"/>
      <c r="J40" s="116" t="str">
        <f aca="false">IF(ISBLANK(D40),"",IF(VLOOKUP(D40,'Volumes flacons'!$A$5:$C$1023,2)=0,"",IF(D40&gt;'Volumes flacons'!$A$1023,"Mauvais numéro",IF(D40&lt;'Volumes flacons'!$A$5,"Mauvais numéro",(VLOOKUP(D40,'Volumes flacons'!$A$5:$C$1023,3))))))</f>
        <v/>
      </c>
      <c r="K40" s="117" t="str">
        <f aca="false">IF(ISBLANK(E40),"",(0.000824493-(0.0000040899*E40)+(0.000000076438*E40^2)-(0.00000000082467*E40^3)+(0.0000000000053875*E40^4)))</f>
        <v/>
      </c>
      <c r="L40" s="117" t="str">
        <f aca="false">IF(ISBLANK(E40),"",(-0.00000572466+(0.00000010227*E40)-(0.0000000016546*E40^2)))</f>
        <v/>
      </c>
      <c r="M40" s="117" t="str">
        <f aca="false">IF(ISBLANK(E40),"",IF(ISBLANK(G40),(O40+(K40*35)+(L40*35^1.5)+(0.00000048314*35^2)),(O40+(K40*G40)+(L40*G40^1.5)+(0.00000048314*G40^2))))</f>
        <v/>
      </c>
      <c r="N40" s="118" t="str">
        <f aca="false">IF(ISBLANK(D40),"",IF(ISBLANK(G40),J40*(1+0.00001*(35-20)),J40*(1+0.00001*(G40-20))))</f>
        <v/>
      </c>
      <c r="O40" s="117" t="str">
        <f aca="false">IF(ISBLANK(E40),"",(0.999842594+(0.00006793952*E40)-(0.00000909529*E40^2)+(0.0000001001685*E40^3)-(0.000000001120083*E40^4)+(0.000000000006536332*E40^5)))</f>
        <v/>
      </c>
      <c r="P40" s="119" t="str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/>
      </c>
      <c r="Q40" s="120" t="str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/>
      </c>
      <c r="R40" s="121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/>
      </c>
      <c r="S40" s="121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/>
      </c>
      <c r="T40" s="32"/>
      <c r="U40" s="32"/>
      <c r="V40" s="122"/>
      <c r="W40" s="122"/>
      <c r="X40" s="122"/>
      <c r="Y40" s="122"/>
      <c r="Z40" s="32"/>
      <c r="AA40" s="32"/>
      <c r="AB40" s="122"/>
      <c r="AC40" s="12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0</v>
      </c>
      <c r="C41" s="112" t="n">
        <v>7</v>
      </c>
      <c r="D41" s="113"/>
      <c r="E41" s="113"/>
      <c r="F41" s="114"/>
      <c r="G41" s="114"/>
      <c r="H41" s="113"/>
      <c r="I41" s="135"/>
      <c r="J41" s="116" t="str">
        <f aca="false">IF(ISBLANK(D41),"",IF(VLOOKUP(D41,'Volumes flacons'!$A$5:$C$1023,2)=0,"",IF(D41&gt;'Volumes flacons'!$A$1023,"Mauvais numéro",IF(D41&lt;'Volumes flacons'!$A$5,"Mauvais numéro",(VLOOKUP(D41,'Volumes flacons'!$A$5:$C$1023,3))))))</f>
        <v/>
      </c>
      <c r="K41" s="117" t="str">
        <f aca="false">IF(ISBLANK(E41),"",(0.000824493-(0.0000040899*E41)+(0.000000076438*E41^2)-(0.00000000082467*E41^3)+(0.0000000000053875*E41^4)))</f>
        <v/>
      </c>
      <c r="L41" s="117" t="str">
        <f aca="false">IF(ISBLANK(E41),"",(-0.00000572466+(0.00000010227*E41)-(0.0000000016546*E41^2)))</f>
        <v/>
      </c>
      <c r="M41" s="117" t="str">
        <f aca="false">IF(ISBLANK(E41),"",IF(ISBLANK(G41),(O41+(K41*35)+(L41*35^1.5)+(0.00000048314*35^2)),(O41+(K41*G41)+(L41*G41^1.5)+(0.00000048314*G41^2))))</f>
        <v/>
      </c>
      <c r="N41" s="118" t="str">
        <f aca="false">IF(ISBLANK(D41),"",IF(ISBLANK(G41),J41*(1+0.00001*(35-20)),J41*(1+0.00001*(G41-20))))</f>
        <v/>
      </c>
      <c r="O41" s="117" t="str">
        <f aca="false">IF(ISBLANK(E41),"",(0.999842594+(0.00006793952*E41)-(0.00000909529*E41^2)+(0.0000001001685*E41^3)-(0.000000001120083*E41^4)+(0.000000000006536332*E41^5)))</f>
        <v/>
      </c>
      <c r="P41" s="119" t="str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/>
      </c>
      <c r="Q41" s="120" t="str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/>
      </c>
      <c r="R41" s="121" t="str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/>
      </c>
      <c r="S41" s="121" t="str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/>
      </c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0</v>
      </c>
      <c r="C42" s="112" t="n">
        <v>8</v>
      </c>
      <c r="D42" s="113"/>
      <c r="E42" s="113"/>
      <c r="F42" s="114"/>
      <c r="G42" s="114"/>
      <c r="H42" s="113"/>
      <c r="I42" s="135"/>
      <c r="J42" s="116" t="str">
        <f aca="false">IF(ISBLANK(D42),"",IF(VLOOKUP(D42,'Volumes flacons'!$A$5:$C$1023,2)=0,"",IF(D42&gt;'Volumes flacons'!$A$1023,"Mauvais numéro",IF(D42&lt;'Volumes flacons'!$A$5,"Mauvais numéro",(VLOOKUP(D42,'Volumes flacons'!$A$5:$C$1023,3))))))</f>
        <v/>
      </c>
      <c r="K42" s="117" t="str">
        <f aca="false">IF(ISBLANK(E42),"",(0.000824493-(0.0000040899*E42)+(0.000000076438*E42^2)-(0.00000000082467*E42^3)+(0.0000000000053875*E42^4)))</f>
        <v/>
      </c>
      <c r="L42" s="117" t="str">
        <f aca="false">IF(ISBLANK(E42),"",(-0.00000572466+(0.00000010227*E42)-(0.0000000016546*E42^2)))</f>
        <v/>
      </c>
      <c r="M42" s="117" t="str">
        <f aca="false">IF(ISBLANK(E42),"",IF(ISBLANK(G42),(O42+(K42*35)+(L42*35^1.5)+(0.00000048314*35^2)),(O42+(K42*G42)+(L42*G42^1.5)+(0.00000048314*G42^2))))</f>
        <v/>
      </c>
      <c r="N42" s="118" t="str">
        <f aca="false">IF(ISBLANK(D42),"",IF(ISBLANK(G42),J42*(1+0.00001*(35-20)),J42*(1+0.00001*(G42-20))))</f>
        <v/>
      </c>
      <c r="O42" s="117" t="str">
        <f aca="false">IF(ISBLANK(E42),"",(0.999842594+(0.00006793952*E42)-(0.00000909529*E42^2)+(0.0000001001685*E42^3)-(0.000000001120083*E42^4)+(0.000000000006536332*E42^5)))</f>
        <v/>
      </c>
      <c r="P42" s="119" t="str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/>
      </c>
      <c r="Q42" s="120" t="str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/>
      </c>
      <c r="R42" s="121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/>
      </c>
      <c r="S42" s="121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/>
      </c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0</v>
      </c>
      <c r="C43" s="112" t="n">
        <v>9</v>
      </c>
      <c r="D43" s="113"/>
      <c r="E43" s="113"/>
      <c r="F43" s="114"/>
      <c r="G43" s="114"/>
      <c r="H43" s="113"/>
      <c r="I43" s="135"/>
      <c r="J43" s="116" t="str">
        <f aca="false">IF(ISBLANK(D43),"",IF(VLOOKUP(D43,'Volumes flacons'!$A$5:$C$1023,2)=0,"",IF(D43&gt;'Volumes flacons'!$A$1023,"Mauvais numéro",IF(D43&lt;'Volumes flacons'!$A$5,"Mauvais numéro",(VLOOKUP(D43,'Volumes flacons'!$A$5:$C$1023,3))))))</f>
        <v/>
      </c>
      <c r="K43" s="117" t="str">
        <f aca="false">IF(ISBLANK(E43),"",(0.000824493-(0.0000040899*E43)+(0.000000076438*E43^2)-(0.00000000082467*E43^3)+(0.0000000000053875*E43^4)))</f>
        <v/>
      </c>
      <c r="L43" s="117" t="str">
        <f aca="false">IF(ISBLANK(E43),"",(-0.00000572466+(0.00000010227*E43)-(0.0000000016546*E43^2)))</f>
        <v/>
      </c>
      <c r="M43" s="117" t="str">
        <f aca="false">IF(ISBLANK(E43),"",IF(ISBLANK(G43),(O43+(K43*35)+(L43*35^1.5)+(0.00000048314*35^2)),(O43+(K43*G43)+(L43*G43^1.5)+(0.00000048314*G43^2))))</f>
        <v/>
      </c>
      <c r="N43" s="118" t="str">
        <f aca="false">IF(ISBLANK(D43),"",IF(ISBLANK(G43),J43*(1+0.00001*(35-20)),J43*(1+0.00001*(G43-20))))</f>
        <v/>
      </c>
      <c r="O43" s="117" t="str">
        <f aca="false">IF(ISBLANK(E43),"",(0.999842594+(0.00006793952*E43)-(0.00000909529*E43^2)+(0.0000001001685*E43^3)-(0.000000001120083*E43^4)+(0.000000000006536332*E43^5)))</f>
        <v/>
      </c>
      <c r="P43" s="119" t="str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/>
      </c>
      <c r="Q43" s="120" t="str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/>
      </c>
      <c r="R43" s="121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/>
      </c>
      <c r="S43" s="121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/>
      </c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13"/>
      <c r="F44" s="114"/>
      <c r="G44" s="114"/>
      <c r="H44" s="113"/>
      <c r="I44" s="135"/>
      <c r="J44" s="116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7" t="str">
        <f aca="false">IF(ISBLANK(E44),"",(0.000824493-(0.0000040899*E44)+(0.000000076438*E44^2)-(0.00000000082467*E44^3)+(0.0000000000053875*E44^4)))</f>
        <v/>
      </c>
      <c r="L44" s="117" t="str">
        <f aca="false">IF(ISBLANK(E44),"",(-0.00000572466+(0.00000010227*E44)-(0.0000000016546*E44^2)))</f>
        <v/>
      </c>
      <c r="M44" s="117" t="str">
        <f aca="false">IF(ISBLANK(E44),"",IF(ISBLANK(G44),(O44+(K44*35)+(L44*35^1.5)+(0.00000048314*35^2)),(O44+(K44*G44)+(L44*G44^1.5)+(0.00000048314*G44^2))))</f>
        <v/>
      </c>
      <c r="N44" s="118" t="str">
        <f aca="false">IF(ISBLANK(D44),"",IF(ISBLANK(G44),J44*(1+0.00001*(35-20)),J44*(1+0.00001*(G44-20))))</f>
        <v/>
      </c>
      <c r="O44" s="117" t="str">
        <f aca="false">IF(ISBLANK(E44),"",(0.999842594+(0.00006793952*E44)-(0.00000909529*E44^2)+(0.0000001001685*E44^3)-(0.000000001120083*E44^4)+(0.000000000006536332*E44^5)))</f>
        <v/>
      </c>
      <c r="P44" s="119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0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13"/>
      <c r="F45" s="114"/>
      <c r="G45" s="114"/>
      <c r="H45" s="113"/>
      <c r="I45" s="135"/>
      <c r="J45" s="116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7" t="str">
        <f aca="false">IF(ISBLANK(E45),"",(0.000824493-(0.0000040899*E45)+(0.000000076438*E45^2)-(0.00000000082467*E45^3)+(0.0000000000053875*E45^4)))</f>
        <v/>
      </c>
      <c r="L45" s="117" t="str">
        <f aca="false">IF(ISBLANK(E45),"",(-0.00000572466+(0.00000010227*E45)-(0.0000000016546*E45^2)))</f>
        <v/>
      </c>
      <c r="M45" s="117" t="str">
        <f aca="false">IF(ISBLANK(E45),"",IF(ISBLANK(G45),(O45+(K45*35)+(L45*35^1.5)+(0.00000048314*35^2)),(O45+(K45*G45)+(L45*G45^1.5)+(0.00000048314*G45^2))))</f>
        <v/>
      </c>
      <c r="N45" s="118" t="str">
        <f aca="false">IF(ISBLANK(D45),"",IF(ISBLANK(G45),J45*(1+0.00001*(35-20)),J45*(1+0.00001*(G45-20))))</f>
        <v/>
      </c>
      <c r="O45" s="117" t="str">
        <f aca="false">IF(ISBLANK(E45),"",(0.999842594+(0.00006793952*E45)-(0.00000909529*E45^2)+(0.0000001001685*E45^3)-(0.000000001120083*E45^4)+(0.000000000006536332*E45^5)))</f>
        <v/>
      </c>
      <c r="P45" s="119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/>
      </c>
      <c r="Q45" s="120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1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1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56"/>
      <c r="E46" s="156"/>
      <c r="F46" s="157"/>
      <c r="G46" s="158"/>
      <c r="H46" s="156"/>
      <c r="I46" s="159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60" t="str">
        <f aca="false">IF(ISBLANK(E46),"",(0.000824493-(0.0000040899*E46)+(0.000000076438*E46^2)-(0.00000000082467*E46^3)+(0.0000000000053875*E46^4)))</f>
        <v/>
      </c>
      <c r="L46" s="160" t="str">
        <f aca="false">IF(ISBLANK(E46),"",(-0.00000572466+(0.00000010227*E46)-(0.0000000016546*E46^2)))</f>
        <v/>
      </c>
      <c r="M46" s="160" t="str">
        <f aca="false">IF(ISBLANK(E46),"",IF(ISBLANK(G46),(O46+(K46*35)+(L46*35^1.5)+(0.00000048314*35^2)),(O46+(K46*G46)+(L46*G46^1.5)+(0.00000048314*G46^2))))</f>
        <v/>
      </c>
      <c r="N46" s="161" t="str">
        <f aca="false">IF(ISBLANK(D46),"",IF(ISBLANK(G46),J46*(1+0.00001*(35-20)),J46*(1+0.00001*(G46-20))))</f>
        <v/>
      </c>
      <c r="O46" s="160" t="str">
        <f aca="false">IF(ISBLANK(E46),"",(0.999842594+(0.00006793952*E46)-(0.00000909529*E46^2)+(0.0000001001685*E46^3)-(0.000000001120083*E46^4)+(0.000000000006536332*E46^5)))</f>
        <v/>
      </c>
      <c r="P46" s="16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24"/>
      <c r="G47" s="115"/>
      <c r="H47" s="113"/>
      <c r="I47" s="113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24"/>
      <c r="G48" s="115"/>
      <c r="H48" s="113"/>
      <c r="I48" s="113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115"/>
      <c r="H49" s="113"/>
      <c r="I49" s="113"/>
      <c r="J49" s="116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2"/>
      <c r="W49" s="122"/>
      <c r="X49" s="122"/>
      <c r="Y49" s="122"/>
      <c r="Z49" s="32"/>
      <c r="AA49" s="32"/>
      <c r="AB49" s="122"/>
      <c r="AC49" s="122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115"/>
      <c r="H50" s="113"/>
      <c r="I50" s="113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1" activeCellId="1" sqref="T45:AC45 P1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153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42071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4.9837</v>
      </c>
      <c r="W8" s="0" t="s">
        <v>99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0.04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0°0,04</v>
      </c>
      <c r="P9" s="29" t="s">
        <v>13</v>
      </c>
      <c r="Q9" s="33" t="n">
        <f aca="false">IF(ISBLANK(I9),"",IF(ISBLANK(J9),"",IF(J9&gt;60,"ERREUR !!",O11*(I9+(J9/60)))))</f>
        <v>0.000666666666666667</v>
      </c>
      <c r="R9" s="33"/>
      <c r="V9" s="127" t="n">
        <v>4.9778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6</v>
      </c>
      <c r="J10" s="29" t="n">
        <v>0.04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-6°0,04</v>
      </c>
      <c r="P10" s="29" t="s">
        <v>17</v>
      </c>
      <c r="Q10" s="33" t="n">
        <f aca="false">IF(ISBLANK(I10),"",IF(ISBLANK(J10),"",IF(J10&gt;60,"ERREUR !!",O12*(I10+(J10/60)))))</f>
        <v>-6.00066666666667</v>
      </c>
      <c r="R10" s="33"/>
      <c r="S10" s="35"/>
      <c r="T10" s="35"/>
      <c r="V10" s="127" t="n">
        <v>4.9876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42070</v>
      </c>
      <c r="K11" s="38"/>
      <c r="L11" s="38"/>
      <c r="M11" s="38"/>
      <c r="N11" s="39" t="str">
        <f aca="false">I9&amp;"°"&amp;J9</f>
        <v>0°0,04</v>
      </c>
      <c r="O11" s="40" t="n">
        <f aca="false">IF(P9=M10,-1,1)</f>
        <v>1</v>
      </c>
      <c r="P11" s="41" t="s">
        <v>154</v>
      </c>
      <c r="Q11" s="41"/>
      <c r="R11" s="41"/>
      <c r="T11" s="42"/>
      <c r="U11" s="42"/>
      <c r="V11" s="164" t="n">
        <v>4.9772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0.833402777777778</v>
      </c>
      <c r="K12" s="45"/>
      <c r="L12" s="45"/>
      <c r="M12" s="45"/>
      <c r="N12" s="46" t="str">
        <f aca="false">I10&amp;"°"&amp;J10</f>
        <v>6°0,04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4.977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f aca="false">AVERAGE(V8:V12)</f>
        <v>4.98066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25.6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25.6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4.9807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0.996892500763486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0.0200031682816073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5.01149520621638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4.9804210808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0.00401399224419043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13" t="n">
        <v>8</v>
      </c>
      <c r="F35" s="114" t="n">
        <v>5.2737</v>
      </c>
      <c r="G35" s="113" t="n">
        <v>34.8811</v>
      </c>
      <c r="H35" s="113" t="n">
        <v>4000</v>
      </c>
      <c r="I35" s="135" t="n">
        <v>4061.3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7" t="n">
        <f aca="false">IF(ISBLANK(E35),"",(0.000824493-(0.0000040899*E35)+(0.000000076438*E35^2)-(0.00000000082467*E35^3)+(0.0000000000053875*E35^4)))</f>
        <v>0.00079626566816</v>
      </c>
      <c r="L35" s="117" t="n">
        <f aca="false">IF(ISBLANK(E35),"",(-0.00000572466+(0.00000010227*E35)-(0.0000000016546*E35^2)))</f>
        <v>-5.0123944E-006</v>
      </c>
      <c r="M35" s="117" t="n">
        <f aca="false">IF(ISBLANK(E35),"",IF(ISBLANK(G35),(O35+(K35*35)+(L35*35^1.5)+(0.00000048314*35^2)),(O35+(K35*G35)+(L35*G35^1.5)+(0.00000048314*G35^2))))</f>
        <v>1.02718078261482</v>
      </c>
      <c r="N35" s="118" t="n">
        <f aca="false">IF(ISBLANK(D35),"",IF(ISBLANK(G35),J35*(1+0.00001*(35-20)),J35*(1+0.00001*(G35-20))))</f>
        <v>108.88620105357</v>
      </c>
      <c r="O35" s="117" t="n">
        <f aca="false">IF(ISBLANK(E35),"",(0.999842594+(0.00006793952*E35)-(0.00000909529*E35^2)+(0.0000001001685*E35^3)-(0.000000001120083*E35^4)+(0.000000000006536332*E35^5)))</f>
        <v>0.999850924194559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5.55129879291325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5.40440289272326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247.921004091506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241.360633189021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2030</v>
      </c>
      <c r="E36" s="113" t="n">
        <v>8.3</v>
      </c>
      <c r="F36" s="114" t="n">
        <v>5.3111</v>
      </c>
      <c r="G36" s="113" t="n">
        <v>34.90745</v>
      </c>
      <c r="H36" s="113" t="n">
        <v>3000</v>
      </c>
      <c r="I36" s="135" t="n">
        <v>3039.2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110.13</v>
      </c>
      <c r="K36" s="117" t="n">
        <f aca="false">IF(ISBLANK(E36),"",(0.000824493-(0.0000040899*E36)+(0.000000076438*E36^2)-(0.00000000082467*E36^3)+(0.0000000000053875*E36^4)))</f>
        <v>0.000795366676405149</v>
      </c>
      <c r="L36" s="117" t="n">
        <f aca="false">IF(ISBLANK(E36),"",(-0.00000572466+(0.00000010227*E36)-(0.0000000016546*E36^2)))</f>
        <v>-4.989804394E-006</v>
      </c>
      <c r="M36" s="117" t="n">
        <f aca="false">IF(ISBLANK(E36),"",IF(ISBLANK(G36),(O36+(K36*35)+(L36*35^1.5)+(0.00000048314*35^2)),(O36+(K36*G36)+(L36*G36^1.5)+(0.00000048314*G36^2))))</f>
        <v>1.02715596996454</v>
      </c>
      <c r="N36" s="118" t="n">
        <f aca="false">IF(ISBLANK(D36),"",IF(ISBLANK(G36),J36*(1+0.00001*(35-20)),J36*(1+0.00001*(G36-20))))</f>
        <v>110.146417574685</v>
      </c>
      <c r="O36" s="117" t="n">
        <f aca="false">IF(ISBLANK(E36),"",(0.999842594+(0.00006793952*E36)-(0.00000909529*E36^2)+(0.0000001001685*E36^3)-(0.000000001120083*E36^4)+(0.000000000006536332*E36^5)))</f>
        <v>0.999832134276928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5.52561437114359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5.37952806849221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246.773937815273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240.249723538862</v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2031</v>
      </c>
      <c r="E37" s="113" t="n">
        <v>8.9</v>
      </c>
      <c r="F37" s="114" t="n">
        <v>5.2323</v>
      </c>
      <c r="G37" s="113" t="n">
        <v>34.9265</v>
      </c>
      <c r="H37" s="113" t="n">
        <v>2500</v>
      </c>
      <c r="I37" s="135" t="n">
        <v>2529.3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107.83</v>
      </c>
      <c r="K37" s="117" t="n">
        <f aca="false">IF(ISBLANK(E37),"",(0.000824493-(0.0000040899*E37)+(0.000000076438*E37^2)-(0.00000000082467*E37^3)+(0.0000000000053875*E37^4)))</f>
        <v>0.000793599979577109</v>
      </c>
      <c r="L37" s="117" t="n">
        <f aca="false">IF(ISBLANK(E37),"",(-0.00000572466+(0.00000010227*E37)-(0.0000000016546*E37^2)))</f>
        <v>-4.945517866E-006</v>
      </c>
      <c r="M37" s="117" t="n">
        <f aca="false">IF(ISBLANK(E37),"",IF(ISBLANK(G37),(O37+(K37*35)+(L37*35^1.5)+(0.00000048314*35^2)),(O37+(K37*G37)+(L37*G37^1.5)+(0.00000048314*G37^2))))</f>
        <v>1.02707699514653</v>
      </c>
      <c r="N37" s="118" t="n">
        <f aca="false">IF(ISBLANK(D37),"",IF(ISBLANK(G37),J37*(1+0.00001*(35-20)),J37*(1+0.00001*(G37-20))))</f>
        <v>107.84609524495</v>
      </c>
      <c r="O37" s="117" t="n">
        <f aca="false">IF(ISBLANK(E37),"",(0.999842594+(0.00006793952*E37)-(0.00000909529*E37^2)+(0.0000001001685*E37^3)-(0.000000001120083*E37^4)+(0.000000000006536332*E37^5)))</f>
        <v>0.999790770835288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5.56172987037902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5.41510509597728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248.386856011127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241.838593586345</v>
      </c>
      <c r="T37" s="32"/>
      <c r="U37" s="32"/>
      <c r="V37" s="122"/>
      <c r="W37" s="122"/>
      <c r="X37" s="122"/>
      <c r="Y37" s="122"/>
      <c r="Z37" s="32"/>
      <c r="AA37" s="32"/>
      <c r="AB37" s="122"/>
      <c r="AC37" s="12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2032</v>
      </c>
      <c r="E38" s="113" t="n">
        <v>10.5</v>
      </c>
      <c r="F38" s="114" t="n">
        <v>5.1197</v>
      </c>
      <c r="G38" s="113" t="n">
        <v>34.9672</v>
      </c>
      <c r="H38" s="113" t="n">
        <v>2000</v>
      </c>
      <c r="I38" s="135" t="n">
        <v>2021.2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111.3</v>
      </c>
      <c r="K38" s="117" t="n">
        <f aca="false">IF(ISBLANK(E38),"",(0.000824493-(0.0000040899*E38)+(0.000000076438*E38^2)-(0.00000000082467*E38^3)+(0.0000000000053875*E38^4)))</f>
        <v>0.000789087166290469</v>
      </c>
      <c r="L38" s="117" t="n">
        <f aca="false">IF(ISBLANK(E38),"",(-0.00000572466+(0.00000010227*E38)-(0.0000000016546*E38^2)))</f>
        <v>-4.83324465E-006</v>
      </c>
      <c r="M38" s="117" t="n">
        <f aca="false">IF(ISBLANK(E38),"",IF(ISBLANK(G38),(O38+(K38*35)+(L38*35^1.5)+(0.00000048314*35^2)),(O38+(K38*G38)+(L38*G38^1.5)+(0.00000048314*G38^2))))</f>
        <v>1.02683990818459</v>
      </c>
      <c r="N38" s="118" t="n">
        <f aca="false">IF(ISBLANK(D38),"",IF(ISBLANK(G38),J38*(1+0.00001*(35-20)),J38*(1+0.00001*(G38-20))))</f>
        <v>111.3166584936</v>
      </c>
      <c r="O38" s="117" t="n">
        <f aca="false">IF(ISBLANK(E38),"",(0.999842594+(0.00006793952*E38)-(0.00000909529*E38^2)+(0.0000001001685*E38^3)-(0.000000001120083*E38^4)+(0.000000000006536332*E38^5)))</f>
        <v>0.999656380338444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5.26888137916307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5.13116147625997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235.308242393423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229.15767152977</v>
      </c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2033</v>
      </c>
      <c r="E39" s="113" t="n">
        <v>10.9</v>
      </c>
      <c r="F39" s="114" t="n">
        <v>5.4573</v>
      </c>
      <c r="G39" s="113" t="n">
        <v>34.96675</v>
      </c>
      <c r="H39" s="113" t="n">
        <v>1500</v>
      </c>
      <c r="I39" s="135" t="n">
        <v>1513.6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110.79</v>
      </c>
      <c r="K39" s="117" t="n">
        <f aca="false">IF(ISBLANK(E39),"",(0.000824493-(0.0000040899*E39)+(0.000000076438*E39^2)-(0.00000000082467*E39^3)+(0.0000000000053875*E39^4)))</f>
        <v>0.000788002766173809</v>
      </c>
      <c r="L39" s="117" t="n">
        <f aca="false">IF(ISBLANK(E39),"",(-0.00000572466+(0.00000010227*E39)-(0.0000000016546*E39^2)))</f>
        <v>-4.806500026E-006</v>
      </c>
      <c r="M39" s="117" t="n">
        <f aca="false">IF(ISBLANK(E39),"",IF(ISBLANK(G39),(O39+(K39*35)+(L39*35^1.5)+(0.00000048314*35^2)),(O39+(K39*G39)+(L39*G39^1.5)+(0.00000048314*G39^2))))</f>
        <v>1.02676822810889</v>
      </c>
      <c r="N39" s="118" t="n">
        <f aca="false">IF(ISBLANK(D39),"",IF(ISBLANK(G39),J39*(1+0.00001*(35-20)),J39*(1+0.00001*(G39-20))))</f>
        <v>110.806581662325</v>
      </c>
      <c r="O39" s="117" t="n">
        <f aca="false">IF(ISBLANK(E39),"",(0.999842594+(0.00006793952*E39)-(0.00000909529*E39^2)+(0.0000001001685*E39^3)-(0.000000001120083*E39^4)+(0.000000000006536332*E39^5)))</f>
        <v>0.999617439285541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5.64369566867871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5.49656243169241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252.047448563191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245.476478199383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2034</v>
      </c>
      <c r="E40" s="113" t="n">
        <v>11.5</v>
      </c>
      <c r="F40" s="114" t="n">
        <v>3.3887</v>
      </c>
      <c r="G40" s="113" t="n">
        <v>34.62985</v>
      </c>
      <c r="H40" s="113" t="n">
        <v>1000</v>
      </c>
      <c r="I40" s="135" t="n">
        <v>1007.9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109.25</v>
      </c>
      <c r="K40" s="117" t="n">
        <f aca="false">IF(ISBLANK(E40),"",(0.000824493-(0.0000040899*E40)+(0.000000076438*E40^2)-(0.00000000082467*E40^3)+(0.0000000000053875*E40^4)))</f>
        <v>0.000786408083225469</v>
      </c>
      <c r="L40" s="117" t="n">
        <f aca="false">IF(ISBLANK(E40),"",(-0.00000572466+(0.00000010227*E40)-(0.0000000016546*E40^2)))</f>
        <v>-4.76737585E-006</v>
      </c>
      <c r="M40" s="117" t="n">
        <f aca="false">IF(ISBLANK(E40),"",IF(ISBLANK(G40),(O40+(K40*35)+(L40*35^1.5)+(0.00000048314*35^2)),(O40+(K40*G40)+(L40*G40^1.5)+(0.00000048314*G40^2))))</f>
        <v>1.02639617480181</v>
      </c>
      <c r="N40" s="118" t="n">
        <f aca="false">IF(ISBLANK(D40),"",IF(ISBLANK(G40),J40*(1+0.00001*(35-20)),J40*(1+0.00001*(G40-20))))</f>
        <v>109.265983111125</v>
      </c>
      <c r="O40" s="117" t="n">
        <f aca="false">IF(ISBLANK(E40),"",(0.999842594+(0.00006793952*E40)-(0.00000909529*E40^2)+(0.0000001001685*E40^3)-(0.000000001120083*E40^4)+(0.000000000006536332*E40^5)))</f>
        <v>0.999555114513097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3.54871969106948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3.45745607611477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158.485821403163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154.409988359286</v>
      </c>
      <c r="T40" s="32"/>
      <c r="U40" s="32"/>
      <c r="V40" s="122"/>
      <c r="W40" s="122"/>
      <c r="X40" s="122"/>
      <c r="Y40" s="122"/>
      <c r="Z40" s="32"/>
      <c r="AA40" s="32"/>
      <c r="AB40" s="122"/>
      <c r="AC40" s="12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2035</v>
      </c>
      <c r="E41" s="113" t="n">
        <v>12.4</v>
      </c>
      <c r="F41" s="114" t="n">
        <v>3.1186</v>
      </c>
      <c r="G41" s="113" t="n">
        <v>34.5123</v>
      </c>
      <c r="H41" s="113" t="n">
        <v>700</v>
      </c>
      <c r="I41" s="135" t="n">
        <v>705.1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110.1</v>
      </c>
      <c r="K41" s="117" t="n">
        <f aca="false">IF(ISBLANK(E41),"",(0.000824493-(0.0000040899*E41)+(0.000000076438*E41^2)-(0.00000000082467*E41^3)+(0.0000000000053875*E41^4)))</f>
        <v>0.00078408638328224</v>
      </c>
      <c r="L41" s="117" t="n">
        <f aca="false">IF(ISBLANK(E41),"",(-0.00000572466+(0.00000010227*E41)-(0.0000000016546*E41^2)))</f>
        <v>-4.710923296E-006</v>
      </c>
      <c r="M41" s="117" t="n">
        <f aca="false">IF(ISBLANK(E41),"",IF(ISBLANK(G41),(O41+(K41*35)+(L41*35^1.5)+(0.00000048314*35^2)),(O41+(K41*G41)+(L41*G41^1.5)+(0.00000048314*G41^2))))</f>
        <v>1.02613392328006</v>
      </c>
      <c r="N41" s="118" t="n">
        <f aca="false">IF(ISBLANK(D41),"",IF(ISBLANK(G41),J41*(1+0.00001*(35-20)),J41*(1+0.00001*(G41-20))))</f>
        <v>110.1159780423</v>
      </c>
      <c r="O41" s="117" t="n">
        <f aca="false">IF(ISBLANK(E41),"",(0.999842594+(0.00006793952*E41)-(0.00000909529*E41^2)+(0.0000001001685*E41^3)-(0.000000001120083*E41^4)+(0.000000000006536332*E41^5)))</f>
        <v>0.999452970974805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3.238915943325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3.15642614462226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144.649986028895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140.96599161883</v>
      </c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2036</v>
      </c>
      <c r="E42" s="113" t="n">
        <v>13.6</v>
      </c>
      <c r="F42" s="114" t="n">
        <v>2.8145</v>
      </c>
      <c r="G42" s="113" t="n">
        <v>34.6185</v>
      </c>
      <c r="H42" s="113" t="n">
        <v>500</v>
      </c>
      <c r="I42" s="135" t="n">
        <v>504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109.39</v>
      </c>
      <c r="K42" s="117" t="n">
        <f aca="false">IF(ISBLANK(E42),"",(0.000824493-(0.0000040899*E42)+(0.000000076438*E42^2)-(0.00000000082467*E42^3)+(0.0000000000053875*E42^4)))</f>
        <v>0.0007811182188416</v>
      </c>
      <c r="L42" s="117" t="n">
        <f aca="false">IF(ISBLANK(E42),"",(-0.00000572466+(0.00000010227*E42)-(0.0000000016546*E42^2)))</f>
        <v>-4.639822816E-006</v>
      </c>
      <c r="M42" s="117" t="n">
        <f aca="false">IF(ISBLANK(E42),"",IF(ISBLANK(G42),(O42+(K42*35)+(L42*35^1.5)+(0.00000048314*35^2)),(O42+(K42*G42)+(L42*G42^1.5)+(0.00000048314*G42^2))))</f>
        <v>1.02597608499171</v>
      </c>
      <c r="N42" s="118" t="n">
        <f aca="false">IF(ISBLANK(D42),"",IF(ISBLANK(G42),J42*(1+0.00001*(35-20)),J42*(1+0.00001*(G42-20))))</f>
        <v>109.40599117715</v>
      </c>
      <c r="O42" s="117" t="n">
        <f aca="false">IF(ISBLANK(E42),"",(0.999842594+(0.00006793952*E42)-(0.00000909529*E42^2)+(0.0000001001685*E42^3)-(0.000000001120083*E42^4)+(0.000000000006536332*E42^5)))</f>
        <v>0.999300998908299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2.94085250694759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2.86639479220548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131.33847296028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128.013191419897</v>
      </c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2037</v>
      </c>
      <c r="E43" s="113" t="n">
        <v>16</v>
      </c>
      <c r="F43" s="114" t="n">
        <v>1.9515</v>
      </c>
      <c r="G43" s="113" t="n">
        <v>34.96595</v>
      </c>
      <c r="H43" s="113" t="n">
        <v>300</v>
      </c>
      <c r="I43" s="135" t="n">
        <v>302.5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110.47</v>
      </c>
      <c r="K43" s="117" t="n">
        <f aca="false">IF(ISBLANK(E43),"",(0.000824493-(0.0000040899*E43)+(0.000000076438*E43^2)-(0.00000000082467*E43^3)+(0.0000000000053875*E43^4)))</f>
        <v>0.00077559795488</v>
      </c>
      <c r="L43" s="117" t="n">
        <f aca="false">IF(ISBLANK(E43),"",(-0.00000572466+(0.00000010227*E43)-(0.0000000016546*E43^2)))</f>
        <v>-4.5119176E-006</v>
      </c>
      <c r="M43" s="117" t="n">
        <f aca="false">IF(ISBLANK(E43),"",IF(ISBLANK(G43),(O43+(K43*35)+(L43*35^1.5)+(0.00000048314*35^2)),(O43+(K43*G43)+(L43*G43^1.5)+(0.00000048314*G43^2))))</f>
        <v>1.02572229789282</v>
      </c>
      <c r="N43" s="118" t="n">
        <f aca="false">IF(ISBLANK(D43),"",IF(ISBLANK(G43),J43*(1+0.00001*(35-20)),J43*(1+0.00001*(G43-20))))</f>
        <v>110.486532884965</v>
      </c>
      <c r="O43" s="117" t="n">
        <f aca="false">IF(ISBLANK(E43),"",(0.999842594+(0.00006793952*E43)-(0.00000909529*E43^2)+(0.0000001001685*E43^3)-(0.000000001120083*E43^4)+(0.000000000006536332*E43^5)))</f>
        <v>0.998944970337375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2.01393988324897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1.96343580264004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89.9425551858991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87.6870429459041</v>
      </c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2038</v>
      </c>
      <c r="E44" s="113" t="n">
        <v>17.7</v>
      </c>
      <c r="F44" s="114" t="n">
        <v>1.9778</v>
      </c>
      <c r="G44" s="113" t="n">
        <v>34.9656</v>
      </c>
      <c r="H44" s="113" t="n">
        <v>300</v>
      </c>
      <c r="I44" s="135" t="n">
        <v>302.3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111.51</v>
      </c>
      <c r="K44" s="117" t="n">
        <f aca="false">IF(ISBLANK(E44),"",(0.000824493-(0.0000040899*E44)+(0.000000076438*E44^2)-(0.00000000082467*E44^3)+(0.0000000000053875*E44^4)))</f>
        <v>0.000772004830209229</v>
      </c>
      <c r="L44" s="117" t="n">
        <f aca="false">IF(ISBLANK(E44),"",(-0.00000572466+(0.00000010227*E44)-(0.0000000016546*E44^2)))</f>
        <v>-4.432850634E-006</v>
      </c>
      <c r="M44" s="117" t="n">
        <f aca="false">IF(ISBLANK(E44),"",IF(ISBLANK(G44),(O44+(K44*35)+(L44*35^1.5)+(0.00000048314*35^2)),(O44+(K44*G44)+(L44*G44^1.5)+(0.00000048314*G44^2))))</f>
        <v>1.02532030648749</v>
      </c>
      <c r="N44" s="118" t="n">
        <f aca="false">IF(ISBLANK(D44),"",IF(ISBLANK(G44),J44*(1+0.00001*(35-20)),J44*(1+0.00001*(G44-20))))</f>
        <v>111.52668814056</v>
      </c>
      <c r="O44" s="117" t="n">
        <f aca="false">IF(ISBLANK(E44),"",(0.999842594+(0.00006793952*E44)-(0.00000909529*E44^2)+(0.0000001001685*E44^3)-(0.000000001120083*E44^4)+(0.000000000006536332*E44^5)))</f>
        <v>0.998652536273819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2.02190351175955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1.97197256210221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90.2982108351814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88.0682946234846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13"/>
      <c r="F45" s="114"/>
      <c r="G45" s="113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122"/>
      <c r="W45" s="122"/>
      <c r="X45" s="122"/>
      <c r="Y45" s="122"/>
      <c r="Z45" s="32"/>
      <c r="AA45" s="32"/>
      <c r="AB45" s="122"/>
      <c r="AC45" s="12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2039</v>
      </c>
      <c r="E46" s="113" t="n">
        <v>20.8</v>
      </c>
      <c r="F46" s="114" t="n">
        <v>3.6493</v>
      </c>
      <c r="G46" s="165" t="n">
        <v>35.84225</v>
      </c>
      <c r="H46" s="113" t="n">
        <v>100</v>
      </c>
      <c r="I46" s="113" t="n">
        <v>100.4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111.47</v>
      </c>
      <c r="K46" s="117" t="n">
        <f aca="false">IF(ISBLANK(E46),"",(0.000824493-(0.0000040899*E46)+(0.000000076438*E46^2)-(0.00000000082467*E46^3)+(0.0000000000053875*E46^4)))</f>
        <v>0.00076608050163968</v>
      </c>
      <c r="L46" s="117" t="n">
        <f aca="false">IF(ISBLANK(E46),"",(-0.00000572466+(0.00000010227*E46)-(0.0000000016546*E46^2)))</f>
        <v>-4.313290144E-006</v>
      </c>
      <c r="M46" s="117" t="n">
        <f aca="false">IF(ISBLANK(E46),"",IF(ISBLANK(G46),(O46+(K46*35)+(L46*35^1.5)+(0.00000048314*35^2)),(O46+(K46*G46)+(L46*G46^1.5)+(0.00000048314*G46^2))))</f>
        <v>1.02519112013664</v>
      </c>
      <c r="N46" s="118" t="n">
        <f aca="false">IF(ISBLANK(D46),"",IF(ISBLANK(G46),J46*(1+0.00001*(35-20)),J46*(1+0.00001*(G46-20))))</f>
        <v>111.487659356075</v>
      </c>
      <c r="O46" s="117" t="n">
        <f aca="false">IF(ISBLANK(E46),"",(0.999842594+(0.00006793952*E46)-(0.00000909529*E46^2)+(0.0000001001685*E46^3)-(0.000000001120083*E46^4)+(0.000000000006536332*E46^5)))</f>
        <v>0.998037950908755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3.7452635273496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3.65323445920057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167.263469131433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163.153450947898</v>
      </c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13"/>
      <c r="F47" s="114"/>
      <c r="G47" s="165"/>
      <c r="H47" s="113"/>
      <c r="I47" s="113"/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/>
      <c r="B48" s="111"/>
      <c r="C48" s="112" t="n">
        <v>14</v>
      </c>
      <c r="D48" s="113"/>
      <c r="E48" s="113"/>
      <c r="F48" s="114"/>
      <c r="G48" s="165"/>
      <c r="H48" s="113"/>
      <c r="I48" s="113"/>
      <c r="J48" s="116"/>
      <c r="K48" s="117"/>
      <c r="L48" s="117"/>
      <c r="M48" s="117"/>
      <c r="N48" s="118"/>
      <c r="O48" s="117"/>
      <c r="P48" s="119"/>
      <c r="Q48" s="120"/>
      <c r="R48" s="121"/>
      <c r="S48" s="121"/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/>
      <c r="B49" s="111"/>
      <c r="C49" s="112" t="n">
        <v>15</v>
      </c>
      <c r="D49" s="113"/>
      <c r="E49" s="113"/>
      <c r="F49" s="114"/>
      <c r="G49" s="165"/>
      <c r="H49" s="113"/>
      <c r="I49" s="113"/>
      <c r="J49" s="116"/>
      <c r="K49" s="117"/>
      <c r="L49" s="117"/>
      <c r="M49" s="117"/>
      <c r="N49" s="118"/>
      <c r="O49" s="117"/>
      <c r="P49" s="119"/>
      <c r="Q49" s="120"/>
      <c r="R49" s="121"/>
      <c r="S49" s="121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1</v>
      </c>
      <c r="C50" s="112" t="n">
        <v>16</v>
      </c>
      <c r="D50" s="113" t="n">
        <v>2040</v>
      </c>
      <c r="E50" s="166" t="n">
        <v>25.5</v>
      </c>
      <c r="F50" s="167" t="n">
        <v>4.4272</v>
      </c>
      <c r="G50" s="168" t="n">
        <v>36.52125</v>
      </c>
      <c r="H50" s="169" t="n">
        <v>40</v>
      </c>
      <c r="I50" s="170" t="n">
        <v>41</v>
      </c>
      <c r="J50" s="116" t="n">
        <f aca="false">IF(ISBLANK(D50),"",IF(VLOOKUP(D50,'Volumes flacons'!$A$5:$C$1023,2)=0,"",IF(D50&gt;'Volumes flacons'!$A$1023,"Mauvais numéro",IF(D50&lt;'Volumes flacons'!$A$5,"Mauvais numéro",(VLOOKUP(D50,'Volumes flacons'!$A$5:$C$1023,3))))))</f>
        <v>110.01</v>
      </c>
      <c r="K50" s="171" t="n">
        <f aca="false">IF(ISBLANK(E50),"",(0.000824493-(0.0000040899*E50)+(0.000000076438*E50^2)-(0.00000000082467*E50^3)+(0.0000000000053875*E50^4)))</f>
        <v>0.000758508167002969</v>
      </c>
      <c r="L50" s="171" t="n">
        <f aca="false">IF(ISBLANK(E50),"",(-0.00000572466+(0.00000010227*E50)-(0.0000000016546*E50^2)))</f>
        <v>-4.19267865E-006</v>
      </c>
      <c r="M50" s="171" t="n">
        <f aca="false">IF(ISBLANK(E50),"",IF(ISBLANK(G50),(O50+(K50*35)+(L50*35^1.5)+(0.00000048314*35^2)),(O50+(K50*G50)+(L50*G50^1.5)+(0.00000048314*G50^2))))</f>
        <v>1.02433936755155</v>
      </c>
      <c r="N50" s="172" t="n">
        <f aca="false">IF(ISBLANK(D50),"",IF(ISBLANK(G50),J50*(1+0.00001*(35-20)),J50*(1+0.00001*(G50-20))))</f>
        <v>110.028175027125</v>
      </c>
      <c r="O50" s="171" t="n">
        <f aca="false">IF(ISBLANK(E50),"",(0.999842594+(0.00006793952*E50)-(0.00000909529*E50^2)+(0.0000001001685*E50^3)-(0.000000001120083*E50^4)+(0.000000000006536332*E50^5)))</f>
        <v>0.996918646721861</v>
      </c>
      <c r="P50" s="173" t="n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>4.60841097389388</v>
      </c>
      <c r="Q50" s="120" t="n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>4.4989103415104</v>
      </c>
      <c r="R50" s="174" t="n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>205.811634094101</v>
      </c>
      <c r="S50" s="174" t="n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>200.921335851854</v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/>
      <c r="B51" s="111"/>
      <c r="C51" s="112" t="n">
        <v>17</v>
      </c>
      <c r="D51" s="113"/>
      <c r="E51" s="166"/>
      <c r="F51" s="167"/>
      <c r="G51" s="168"/>
      <c r="H51" s="169"/>
      <c r="I51" s="170"/>
      <c r="J51" s="116"/>
      <c r="K51" s="171"/>
      <c r="L51" s="171"/>
      <c r="M51" s="171"/>
      <c r="N51" s="172"/>
      <c r="O51" s="171"/>
      <c r="P51" s="173"/>
      <c r="Q51" s="120"/>
      <c r="R51" s="174"/>
      <c r="S51" s="174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v>1</v>
      </c>
      <c r="B52" s="111"/>
      <c r="C52" s="112" t="n">
        <v>18</v>
      </c>
      <c r="D52" s="113"/>
      <c r="E52" s="166"/>
      <c r="F52" s="167"/>
      <c r="G52" s="168"/>
      <c r="H52" s="169"/>
      <c r="I52" s="170"/>
      <c r="J52" s="116"/>
      <c r="K52" s="171"/>
      <c r="L52" s="171"/>
      <c r="M52" s="171"/>
      <c r="N52" s="172"/>
      <c r="O52" s="171"/>
      <c r="P52" s="173"/>
      <c r="Q52" s="120"/>
      <c r="R52" s="174"/>
      <c r="S52" s="174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1</v>
      </c>
      <c r="C53" s="112" t="n">
        <v>19</v>
      </c>
      <c r="D53" s="113" t="n">
        <v>2041</v>
      </c>
      <c r="E53" s="113" t="n">
        <v>28.9</v>
      </c>
      <c r="F53" s="124" t="n">
        <v>4.3375</v>
      </c>
      <c r="G53" s="165" t="n">
        <v>34.8639</v>
      </c>
      <c r="H53" s="113" t="n">
        <v>0</v>
      </c>
      <c r="I53" s="113" t="n">
        <v>3.4</v>
      </c>
      <c r="J53" s="116" t="n">
        <f aca="false">IF(ISBLANK(D53),"",IF(VLOOKUP(D53,'Volumes flacons'!$A$5:$C$1023,2)=0,"",IF(D53&gt;'Volumes flacons'!$A$1023,"Mauvais numéro",IF(D53&lt;'Volumes flacons'!$A$5,"Mauvais numéro",(VLOOKUP(D53,'Volumes flacons'!$A$5:$C$1023,3))))))</f>
        <v>111.07</v>
      </c>
      <c r="K53" s="117" t="n">
        <f aca="false">IF(ISBLANK(E53),"",(0.000824493-(0.0000040899*E53)+(0.000000076438*E53^2)-(0.00000000082467*E53^3)+(0.0000000000053875*E53^4)))</f>
        <v>0.000753989332274109</v>
      </c>
      <c r="L53" s="117" t="n">
        <f aca="false">IF(ISBLANK(E53),"",(-0.00000572466+(0.00000010227*E53)-(0.0000000016546*E53^2)))</f>
        <v>-4.150995466E-006</v>
      </c>
      <c r="M53" s="117" t="n">
        <f aca="false">IF(ISBLANK(E53),"",IF(ISBLANK(G53),(O53+(K53*35)+(L53*35^1.5)+(0.00000048314*35^2)),(O53+(K53*G53)+(L53*G53^1.5)+(0.00000048314*G53^2))))</f>
        <v>1.02199757547452</v>
      </c>
      <c r="N53" s="118" t="n">
        <f aca="false">IF(ISBLANK(D53),"",IF(ISBLANK(G53),J53*(1+0.00001*(35-20)),J53*(1+0.00001*(G53-20))))</f>
        <v>111.08650933373</v>
      </c>
      <c r="O53" s="117" t="n">
        <f aca="false">IF(ISBLANK(E53),"",(0.999842594+(0.00006793952*E53)-(0.00000909529*E53^2)+(0.0000001001685*E53^3)-(0.000000001120083*E53^4)+(0.000000000006536332*E53^5)))</f>
        <v>0.995977822369731</v>
      </c>
      <c r="P53" s="119" t="n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4.47090424841635</v>
      </c>
      <c r="Q53" s="120" t="n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>4.37467206939361</v>
      </c>
      <c r="R53" s="121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>199.670583734274</v>
      </c>
      <c r="S53" s="121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>195.372854619119</v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15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32"/>
      <c r="U55" s="32"/>
      <c r="V55" s="122"/>
      <c r="W55" s="122"/>
      <c r="X55" s="122"/>
      <c r="Y55" s="122"/>
      <c r="Z55" s="32"/>
      <c r="AA55" s="32"/>
      <c r="AB55" s="122"/>
      <c r="AC55" s="122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16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17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32"/>
      <c r="U57" s="32"/>
      <c r="V57" s="122"/>
      <c r="W57" s="122"/>
      <c r="X57" s="122"/>
      <c r="Y57" s="122"/>
      <c r="Z57" s="32"/>
      <c r="AA57" s="32"/>
      <c r="AB57" s="122"/>
      <c r="AC57" s="122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18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19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20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21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22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32"/>
      <c r="U62" s="32"/>
      <c r="V62" s="122"/>
      <c r="W62" s="122"/>
      <c r="X62" s="122"/>
      <c r="Y62" s="122"/>
      <c r="Z62" s="32"/>
      <c r="AA62" s="32"/>
      <c r="AB62" s="122"/>
      <c r="AC62" s="122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3" customFormat="false" ht="15.75" hidden="false" customHeight="false" outlineLevel="0" collapsed="false">
      <c r="A63" s="110" t="n">
        <f aca="false">IF(ISBLANK(VLOOKUP(D63,'Volumes flacons'!A5:C623,3)),0,1)</f>
        <v>1</v>
      </c>
      <c r="B63" s="111" t="n">
        <f aca="false">IF(ISBLANK(D63),0,IF(ISBLANK(E63),0,IF(ISBLANK(F63),0,1)))</f>
        <v>0</v>
      </c>
      <c r="C63" s="112" t="n">
        <v>23</v>
      </c>
      <c r="D63" s="113"/>
      <c r="E63" s="113"/>
      <c r="F63" s="124"/>
      <c r="G63" s="115"/>
      <c r="H63" s="113"/>
      <c r="I63" s="113"/>
      <c r="J63" s="116" t="str">
        <f aca="false">IF(ISBLANK(D63),"",IF(VLOOKUP(D63,'Volumes flacons'!$A$5:$C$1023,2)=0,"",IF(D63&gt;'Volumes flacons'!$A$1023,"Mauvais numéro",IF(D63&lt;'Volumes flacons'!$A$5,"Mauvais numéro",(VLOOKUP(D63,'Volumes flacons'!$A$5:$C$1023,3))))))</f>
        <v/>
      </c>
      <c r="K63" s="117" t="str">
        <f aca="false">IF(ISBLANK(E63),"",(0.000824493-(0.0000040899*E63)+(0.000000076438*E63^2)-(0.00000000082467*E63^3)+(0.0000000000053875*E63^4)))</f>
        <v/>
      </c>
      <c r="L63" s="117" t="str">
        <f aca="false">IF(ISBLANK(E63),"",(-0.00000572466+(0.00000010227*E63)-(0.0000000016546*E63^2)))</f>
        <v/>
      </c>
      <c r="M63" s="117" t="str">
        <f aca="false">IF(ISBLANK(E63),"",IF(ISBLANK(G63),(O63+(K63*35)+(L63*35^1.5)+(0.00000048314*35^2)),(O63+(K63*G63)+(L63*G63^1.5)+(0.00000048314*G63^2))))</f>
        <v/>
      </c>
      <c r="N63" s="118" t="str">
        <f aca="false">IF(ISBLANK(D63),"",IF(ISBLANK(G63),J63*(1+0.00001*(35-20)),J63*(1+0.00001*(G63-20))))</f>
        <v/>
      </c>
      <c r="O63" s="117" t="str">
        <f aca="false">IF(ISBLANK(E63),"",(0.999842594+(0.00006793952*E63)-(0.00000909529*E63^2)+(0.0000001001685*E63^3)-(0.000000001120083*E63^4)+(0.000000000006536332*E63^5)))</f>
        <v/>
      </c>
      <c r="P63" s="119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N°",IF(AND(D63&gt;499,D63&lt;1141),"Err.N°",(((((F63)+'Correction de volume'!$G$7)*(($P$21)*($P$19)*5598)/(($R$16)-($R$17)))-(($P$27)*1000))/((N63)-($P$26))))))))))))</f>
        <v/>
      </c>
      <c r="Q63" s="120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Flac.",P63/M63)))))))))</f>
        <v/>
      </c>
      <c r="R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Flac.",((44.66*P63)/M63)))))))))))</f>
        <v/>
      </c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</row>
    <row r="64" customFormat="false" ht="15.75" hidden="false" customHeight="false" outlineLevel="0" collapsed="false">
      <c r="A64" s="110" t="n">
        <f aca="false">IF(ISBLANK(VLOOKUP(D64,'Volumes flacons'!A5:C623,3)),0,1)</f>
        <v>1</v>
      </c>
      <c r="B64" s="111" t="n">
        <f aca="false">IF(ISBLANK(D64),0,IF(ISBLANK(E64),0,IF(ISBLANK(F64),0,1)))</f>
        <v>0</v>
      </c>
      <c r="C64" s="112" t="n">
        <v>24</v>
      </c>
      <c r="D64" s="113"/>
      <c r="E64" s="113"/>
      <c r="F64" s="124"/>
      <c r="G64" s="115"/>
      <c r="H64" s="113"/>
      <c r="I64" s="113"/>
      <c r="J64" s="116" t="str">
        <f aca="false">IF(ISBLANK(D64),"",IF(VLOOKUP(D64,'Volumes flacons'!$A$5:$C$1023,2)=0,"",IF(D64&gt;'Volumes flacons'!$A$1023,"Mauvais numéro",IF(D64&lt;'Volumes flacons'!$A$5,"Mauvais numéro",(VLOOKUP(D64,'Volumes flacons'!$A$5:$C$1023,3))))))</f>
        <v/>
      </c>
      <c r="K64" s="117" t="str">
        <f aca="false">IF(ISBLANK(E64),"",(0.000824493-(0.0000040899*E64)+(0.000000076438*E64^2)-(0.00000000082467*E64^3)+(0.0000000000053875*E64^4)))</f>
        <v/>
      </c>
      <c r="L64" s="117" t="str">
        <f aca="false">IF(ISBLANK(E64),"",(-0.00000572466+(0.00000010227*E64)-(0.0000000016546*E64^2)))</f>
        <v/>
      </c>
      <c r="M64" s="117" t="str">
        <f aca="false">IF(ISBLANK(E64),"",IF(ISBLANK(G64),(O64+(K64*35)+(L64*35^1.5)+(0.00000048314*35^2)),(O64+(K64*G64)+(L64*G64^1.5)+(0.00000048314*G64^2))))</f>
        <v/>
      </c>
      <c r="N64" s="118" t="str">
        <f aca="false">IF(ISBLANK(D64),"",IF(ISBLANK(G64),J64*(1+0.00001*(35-20)),J64*(1+0.00001*(G64-20))))</f>
        <v/>
      </c>
      <c r="O64" s="117" t="str">
        <f aca="false">IF(ISBLANK(E64),"",(0.999842594+(0.00006793952*E64)-(0.00000909529*E64^2)+(0.0000001001685*E64^3)-(0.000000001120083*E64^4)+(0.000000000006536332*E64^5)))</f>
        <v/>
      </c>
      <c r="P64" s="119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N°",IF(AND(D64&gt;499,D64&lt;1141),"Err.N°",(((((F64)+'Correction de volume'!$G$7)*(($P$21)*($P$19)*5598)/(($R$16)-($R$17)))-(($P$27)*1000))/((N64)-($P$26))))))))))))</f>
        <v/>
      </c>
      <c r="Q64" s="120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Flac.",P64/M64)))))))))</f>
        <v/>
      </c>
      <c r="R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Flac.",((44.66*P64)/M64)))))))))))</f>
        <v/>
      </c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</row>
    <row r="66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7" activeCellId="1" sqref="T45:AC45 E47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4.9749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1.06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0°1,06</v>
      </c>
      <c r="P9" s="29" t="s">
        <v>13</v>
      </c>
      <c r="Q9" s="33" t="n">
        <f aca="false">IF(ISBLANK(I9),"",IF(ISBLANK(J9),"",IF(J9&gt;60,"ERREUR !!",O11*(I9+(J9/60)))))</f>
        <v>0.0176666666666667</v>
      </c>
      <c r="R9" s="33"/>
      <c r="V9" s="0" t="n">
        <v>4.9686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1.05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0°1,05</v>
      </c>
      <c r="P10" s="29" t="s">
        <v>14</v>
      </c>
      <c r="Q10" s="33" t="n">
        <f aca="false">IF(ISBLANK(I10),"",IF(ISBLANK(J10),"",IF(J10&gt;60,"ERREUR !!",O12*(I10+(J10/60)))))</f>
        <v>0.0175</v>
      </c>
      <c r="R10" s="33"/>
      <c r="S10" s="35"/>
      <c r="T10" s="35"/>
      <c r="V10" s="0" t="n">
        <v>4.9754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42072</v>
      </c>
      <c r="K11" s="38"/>
      <c r="L11" s="38"/>
      <c r="M11" s="38"/>
      <c r="N11" s="39" t="str">
        <f aca="false">I9&amp;"°"&amp;J9</f>
        <v>0°1,06</v>
      </c>
      <c r="O11" s="40" t="n">
        <f aca="false">IF(P9=M10,-1,1)</f>
        <v>1</v>
      </c>
      <c r="P11" s="41" t="str">
        <f aca="false">TEXT(J11,"aaaa-mm-jj")&amp;"T"&amp;TEXT(J12,"hh:mm:ss")&amp;"z"</f>
        <v>2019-03-10T17:24:37z</v>
      </c>
      <c r="Q11" s="41"/>
      <c r="R11" s="41"/>
      <c r="T11" s="42"/>
      <c r="U11" s="42"/>
      <c r="V11" s="5" t="n">
        <v>4.9718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0.725428240740741</v>
      </c>
      <c r="K12" s="45"/>
      <c r="L12" s="45"/>
      <c r="M12" s="45"/>
      <c r="N12" s="46" t="str">
        <f aca="false">I10&amp;"°"&amp;J10</f>
        <v>0°1,05</v>
      </c>
      <c r="O12" s="40" t="n">
        <f aca="false">IF(P10=N10,-1,1)</f>
        <v>1</v>
      </c>
      <c r="P12" s="41"/>
      <c r="Q12" s="41"/>
      <c r="R12" s="41"/>
      <c r="T12" s="42"/>
      <c r="U12" s="42"/>
      <c r="V12" s="5" t="n">
        <v>4.9707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f aca="false">AVERAGE(V8:V12)</f>
        <v>4.97228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26.4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26.4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4.9723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0.996679955992022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0.0199989034598459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5.01153529593301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4.9719817728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0.005999616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0.00401995641224789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13" t="n">
        <v>10.7</v>
      </c>
      <c r="F35" s="175" t="n">
        <v>2.6375</v>
      </c>
      <c r="G35" s="176" t="n">
        <v>34.657</v>
      </c>
      <c r="H35" s="113" t="n">
        <v>500</v>
      </c>
      <c r="I35" s="135" t="n">
        <v>503.7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7" t="n">
        <f aca="false">IF(ISBLANK(E35),"",(0.000824493-(0.0000040899*E35)+(0.000000076438*E35^2)-(0.00000000082467*E35^3)+(0.0000000000053875*E35^4)))</f>
        <v>0.000788542819544229</v>
      </c>
      <c r="L35" s="117" t="n">
        <f aca="false">IF(ISBLANK(E35),"",(-0.00000572466+(0.00000010227*E35)-(0.0000000016546*E35^2)))</f>
        <v>-4.819806154E-006</v>
      </c>
      <c r="M35" s="117" t="n">
        <f aca="false">IF(ISBLANK(E35),"",IF(ISBLANK(G35),(O35+(K35*35)+(L35*35^1.5)+(0.00000048314*35^2)),(O35+(K35*G35)+(L35*G35^1.5)+(0.00000048314*G35^2))))</f>
        <v>1.02656263634319</v>
      </c>
      <c r="N35" s="118" t="n">
        <f aca="false">IF(ISBLANK(D35),"",IF(ISBLANK(G35),J35*(1+0.00001*(35-20)),J35*(1+0.00001*(G35-20))))</f>
        <v>108.8859570759</v>
      </c>
      <c r="O35" s="117" t="n">
        <f aca="false">IF(ISBLANK(E35),"",(0.999842594+(0.00006793952*E35)-(0.00000909529*E35^2)+(0.0000001001685*E35^3)-(0.000000001120083*E35^4)+(0.000000000006536332*E35^5)))</f>
        <v>0.999637172582749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2.77244499501168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2.70070709458865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123.817393477222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120.613578844329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2030</v>
      </c>
      <c r="E36" s="113" t="n">
        <v>12.8</v>
      </c>
      <c r="F36" s="175" t="n">
        <v>1.4893</v>
      </c>
      <c r="G36" s="176" t="n">
        <v>34.96045</v>
      </c>
      <c r="H36" s="113" t="n">
        <v>300</v>
      </c>
      <c r="I36" s="135" t="n">
        <v>302.6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110.13</v>
      </c>
      <c r="K36" s="117" t="n">
        <f aca="false">IF(ISBLANK(E36),"",(0.000824493-(0.0000040899*E36)+(0.000000076438*E36^2)-(0.00000000082467*E36^3)+(0.0000000000053875*E36^4)))</f>
        <v>0.00078308104318208</v>
      </c>
      <c r="L36" s="117" t="n">
        <f aca="false">IF(ISBLANK(E36),"",(-0.00000572466+(0.00000010227*E36)-(0.0000000016546*E36^2)))</f>
        <v>-4.686693664E-006</v>
      </c>
      <c r="M36" s="117" t="n">
        <f aca="false">IF(ISBLANK(E36),"",IF(ISBLANK(G36),(O36+(K36*35)+(L36*35^1.5)+(0.00000048314*35^2)),(O36+(K36*G36)+(L36*G36^1.5)+(0.00000048314*G36^2))))</f>
        <v>1.02640287487234</v>
      </c>
      <c r="N36" s="118" t="n">
        <f aca="false">IF(ISBLANK(D36),"",IF(ISBLANK(G36),J36*(1+0.00001*(35-20)),J36*(1+0.00001*(G36-20))))</f>
        <v>110.146475943585</v>
      </c>
      <c r="O36" s="117" t="n">
        <f aca="false">IF(ISBLANK(E36),"",(0.999842594+(0.00006793952*E36)-(0.00000909529*E36^2)+(0.0000001001685*E36^3)-(0.000000001120083*E36^4)+(0.000000000006536332*E36^5)))</f>
        <v>0.99940429498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1.54033304229238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1.50070998435575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68.7912736687775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67.021707901328</v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2031</v>
      </c>
      <c r="E37" s="113" t="n">
        <v>13.1</v>
      </c>
      <c r="F37" s="175" t="n">
        <v>1.4796</v>
      </c>
      <c r="G37" s="176" t="n">
        <v>34.96015</v>
      </c>
      <c r="H37" s="113" t="n">
        <v>300</v>
      </c>
      <c r="I37" s="135" t="n">
        <v>302.5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107.83</v>
      </c>
      <c r="K37" s="117" t="n">
        <f aca="false">IF(ISBLANK(E37),"",(0.000824493-(0.0000040899*E37)+(0.000000076438*E37^2)-(0.00000000082467*E37^3)+(0.0000000000053875*E37^4)))</f>
        <v>0.000782337563807469</v>
      </c>
      <c r="L37" s="117" t="n">
        <f aca="false">IF(ISBLANK(E37),"",(-0.00000572466+(0.00000010227*E37)-(0.0000000016546*E37^2)))</f>
        <v>-4.668868906E-006</v>
      </c>
      <c r="M37" s="117" t="n">
        <f aca="false">IF(ISBLANK(E37),"",IF(ISBLANK(G37),(O37+(K37*35)+(L37*35^1.5)+(0.00000048314*35^2)),(O37+(K37*G37)+(L37*G37^1.5)+(0.00000048314*G37^2))))</f>
        <v>1.02634252184213</v>
      </c>
      <c r="N37" s="118" t="n">
        <f aca="false">IF(ISBLANK(D37),"",IF(ISBLANK(G37),J37*(1+0.00001*(35-20)),J37*(1+0.00001*(G37-20))))</f>
        <v>107.846131529745</v>
      </c>
      <c r="O37" s="117" t="n">
        <f aca="false">IF(ISBLANK(E37),"",(0.999842594+(0.00006793952*E37)-(0.00000909529*E37^2)+(0.0000001001685*E37^3)-(0.000000001120083*E37^4)+(0.000000000006536332*E37^5)))</f>
        <v>0.99936648214646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1.5634624472047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1.52333398834389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69.8242328921618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68.032095919438</v>
      </c>
      <c r="T37" s="32"/>
      <c r="U37" s="32"/>
      <c r="V37" s="122"/>
      <c r="W37" s="122"/>
      <c r="X37" s="122"/>
      <c r="Y37" s="122"/>
      <c r="Z37" s="32"/>
      <c r="AA37" s="32"/>
      <c r="AB37" s="122"/>
      <c r="AC37" s="12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2032</v>
      </c>
      <c r="E38" s="113" t="n">
        <v>15.9</v>
      </c>
      <c r="F38" s="175" t="n">
        <v>2.0785</v>
      </c>
      <c r="G38" s="176" t="n">
        <v>35.38</v>
      </c>
      <c r="H38" s="113" t="n">
        <v>200</v>
      </c>
      <c r="I38" s="135" t="n">
        <v>200.9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111.3</v>
      </c>
      <c r="K38" s="117" t="n">
        <f aca="false">IF(ISBLANK(E38),"",(0.000824493-(0.0000040899*E38)+(0.000000076438*E38^2)-(0.00000000082467*E38^3)+(0.0000000000053875*E38^4)))</f>
        <v>0.000775817302826809</v>
      </c>
      <c r="L38" s="117" t="n">
        <f aca="false">IF(ISBLANK(E38),"",(-0.00000572466+(0.00000010227*E38)-(0.0000000016546*E38^2)))</f>
        <v>-4.516866426E-006</v>
      </c>
      <c r="M38" s="117" t="n">
        <f aca="false">IF(ISBLANK(E38),"",IF(ISBLANK(G38),(O38+(K38*35)+(L38*35^1.5)+(0.00000048314*35^2)),(O38+(K38*G38)+(L38*G38^1.5)+(0.00000048314*G38^2))))</f>
        <v>1.02606378798839</v>
      </c>
      <c r="N38" s="118" t="n">
        <f aca="false">IF(ISBLANK(D38),"",IF(ISBLANK(G38),J38*(1+0.00001*(35-20)),J38*(1+0.00001*(G38-20))))</f>
        <v>111.31711794</v>
      </c>
      <c r="O38" s="117" t="n">
        <f aca="false">IF(ISBLANK(E38),"",(0.999842594+(0.00006793952*E38)-(0.00000909529*E38^2)+(0.0000001001685*E38^3)-(0.000000001120083*E38^4)+(0.000000000006536332*E38^5)))</f>
        <v>0.998961151889546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2.13291114084819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2.07873152314419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95.2558115502802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92.8361498236195</v>
      </c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2033</v>
      </c>
      <c r="E39" s="113" t="n">
        <v>18.4</v>
      </c>
      <c r="F39" s="175" t="n">
        <v>3.6421</v>
      </c>
      <c r="G39" s="176" t="n">
        <v>35.8264</v>
      </c>
      <c r="H39" s="113" t="n">
        <v>100</v>
      </c>
      <c r="I39" s="135" t="n">
        <v>100.9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110.79</v>
      </c>
      <c r="K39" s="117" t="n">
        <f aca="false">IF(ISBLANK(E39),"",(0.000824493-(0.0000040899*E39)+(0.000000076438*E39^2)-(0.00000000082467*E39^3)+(0.0000000000053875*E39^4)))</f>
        <v>0.00077059793494784</v>
      </c>
      <c r="L39" s="117" t="n">
        <f aca="false">IF(ISBLANK(E39),"",(-0.00000572466+(0.00000010227*E39)-(0.0000000016546*E39^2)))</f>
        <v>-4.403073376E-006</v>
      </c>
      <c r="M39" s="117" t="n">
        <f aca="false">IF(ISBLANK(E39),"",IF(ISBLANK(G39),(O39+(K39*35)+(L39*35^1.5)+(0.00000048314*35^2)),(O39+(K39*G39)+(L39*G39^1.5)+(0.00000048314*G39^2))))</f>
        <v>1.02580646045297</v>
      </c>
      <c r="N39" s="118" t="n">
        <f aca="false">IF(ISBLANK(D39),"",IF(ISBLANK(G39),J39*(1+0.00001*(35-20)),J39*(1+0.00001*(G39-20))))</f>
        <v>110.80753406856</v>
      </c>
      <c r="O39" s="117" t="n">
        <f aca="false">IF(ISBLANK(E39),"",(0.999842594+(0.00006793952*E39)-(0.00000909529*E39^2)+(0.0000001001685*E39^3)-(0.000000001120083*E39^4)+(0.000000000006536332*E39^5)))</f>
        <v>0.998522778246976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3.76682579850642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3.6720628536918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168.226440161297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163.994327045876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2034</v>
      </c>
      <c r="E40" s="113" t="n">
        <v>19.4</v>
      </c>
      <c r="F40" s="175" t="n">
        <v>3.5766</v>
      </c>
      <c r="G40" s="176" t="n">
        <v>35.93735</v>
      </c>
      <c r="H40" s="113" t="n">
        <v>80</v>
      </c>
      <c r="I40" s="135" t="n">
        <v>81.2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109.25</v>
      </c>
      <c r="K40" s="117" t="n">
        <f aca="false">IF(ISBLANK(E40),"",(0.000824493-(0.0000040899*E40)+(0.000000076438*E40^2)-(0.00000000082467*E40^3)+(0.0000000000053875*E40^4)))</f>
        <v>0.00076865903573894</v>
      </c>
      <c r="L40" s="117" t="n">
        <f aca="false">IF(ISBLANK(E40),"",(-0.00000572466+(0.00000010227*E40)-(0.0000000016546*E40^2)))</f>
        <v>-4.363347256E-006</v>
      </c>
      <c r="M40" s="117" t="n">
        <f aca="false">IF(ISBLANK(E40),"",IF(ISBLANK(G40),(O40+(K40*35)+(L40*35^1.5)+(0.00000048314*35^2)),(O40+(K40*G40)+(L40*G40^1.5)+(0.00000048314*G40^2))))</f>
        <v>1.02563570828657</v>
      </c>
      <c r="N40" s="118" t="n">
        <f aca="false">IF(ISBLANK(D40),"",IF(ISBLANK(G40),J40*(1+0.00001*(35-20)),J40*(1+0.00001*(G40-20))))</f>
        <v>109.267411554875</v>
      </c>
      <c r="O40" s="117" t="n">
        <f aca="false">IF(ISBLANK(E40),"",(0.999842594+(0.00006793952*E40)-(0.00000909529*E40^2)+(0.0000001001685*E40^3)-(0.000000001120083*E40^4)+(0.000000000006536332*E40^5)))</f>
        <v>0.998328191304777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3.75192051376518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3.65814146626501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167.560770144753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163.372597883396</v>
      </c>
      <c r="T40" s="32"/>
      <c r="U40" s="32"/>
      <c r="V40" s="122"/>
      <c r="W40" s="122"/>
      <c r="X40" s="122"/>
      <c r="Y40" s="122"/>
      <c r="Z40" s="32"/>
      <c r="AA40" s="32"/>
      <c r="AB40" s="122"/>
      <c r="AC40" s="12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IF(ISBLANK(VLOOKUP(D42,'Volumes flacons'!A5:C623,3)),0,1)</f>
        <v>1</v>
      </c>
      <c r="B41" s="111" t="n">
        <f aca="false">IF(ISBLANK(D42),0,IF(ISBLANK(E42),0,IF(ISBLANK(F42),0,1)))</f>
        <v>1</v>
      </c>
      <c r="C41" s="112" t="n">
        <v>7</v>
      </c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IF(ISBLANK(VLOOKUP(D43,'Volumes flacons'!A5:C623,3)),0,1)</f>
        <v>1</v>
      </c>
      <c r="B42" s="111" t="n">
        <f aca="false">IF(ISBLANK(D43),0,IF(ISBLANK(E43),0,IF(ISBLANK(F43),0,1)))</f>
        <v>1</v>
      </c>
      <c r="C42" s="112" t="n">
        <v>8</v>
      </c>
      <c r="D42" s="113" t="n">
        <v>2036</v>
      </c>
      <c r="E42" s="113" t="n">
        <v>26.6</v>
      </c>
      <c r="F42" s="175" t="n">
        <v>4.5613</v>
      </c>
      <c r="G42" s="176" t="n">
        <v>36.1725</v>
      </c>
      <c r="H42" s="113" t="n">
        <v>40</v>
      </c>
      <c r="I42" s="135" t="n">
        <v>41.3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109.39</v>
      </c>
      <c r="K42" s="117" t="n">
        <f aca="false">IF(ISBLANK(E42),"",(0.000824493-(0.0000040899*E42)+(0.000000076438*E42^2)-(0.00000000082467*E42^3)+(0.0000000000053875*E42^4)))</f>
        <v>0.0007569621422567</v>
      </c>
      <c r="L42" s="117" t="n">
        <f aca="false">IF(ISBLANK(E42),"",(-0.00000572466+(0.00000010227*E42)-(0.0000000016546*E42^2)))</f>
        <v>-4.175006776E-006</v>
      </c>
      <c r="M42" s="117" t="n">
        <f aca="false">IF(ISBLANK(E42),"",IF(ISBLANK(G42),(O42+(K42*35)+(L42*35^1.5)+(0.00000048314*35^2)),(O42+(K42*G42)+(L42*G42^1.5)+(0.00000048314*G42^2))))</f>
        <v>1.02373097442575</v>
      </c>
      <c r="N42" s="118" t="n">
        <f aca="false">IF(ISBLANK(D42),"",IF(ISBLANK(G42),J42*(1+0.00001*(35-20)),J42*(1+0.00001*(G42-20))))</f>
        <v>109.40769109775</v>
      </c>
      <c r="O42" s="117" t="n">
        <f aca="false">IF(ISBLANK(E42),"",(0.999842594+(0.00006793952*E42)-(0.00000909529*E42^2)+(0.0000001001685*E42^3)-(0.000000001120083*E42^4)+(0.000000000006536332*E42^5)))</f>
        <v>0.996625887839716</v>
      </c>
      <c r="P42" s="119" t="n">
        <f aca="false">IF(ISBLANK($R$16),"",IF(A41=0,"",IF(ISBLANK($R$17),"",IF(B41=0,"",IF($O$28=$I$29,"",IF(AND($I$29=$O$29,D42&lt;1000),"N°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4.7830405089969</v>
      </c>
      <c r="Q42" s="120" t="n">
        <f aca="false">IF(ISBLANK($R$16),"",IF(A41=0,"",IF(ISBLANK($R$17),"",IF(AND(D42&gt;1202,D42&lt;2001),"Err. N°",IF(AND(D42&gt;499,D42&lt;1141),"Err.N°",IF(B41=0,"",IF($O$28=$I$29,"",IF(AND($I$29=$O$29,D42&lt;1000),"N° Flac.",IF(AND($I$29=$O$30,D42&gt;1000),"N° Flac.",P42/M42)))))))))</f>
        <v>4.67216546972204</v>
      </c>
      <c r="R42" s="121" t="n">
        <f aca="false">IF(ISBLANK($R$16),"",IF(A41=0,"",IF(ISBLANK($R$17),"",IF(B41=0,"",IF(ISBLANK(J42),"",IF(AND(D42&gt;1202,D42&lt;2001),"Err. N°",IF(AND(D42&gt;499,D42&lt;1141),"Err.N°",IF($I$29=$O$28,"",IF(AND($I$29=$O$29,D42&lt;1000),"N° Flac.",IF(AND($I$29=$O$30,D42&gt;1000),"N° Flac.",((44.66*P42))))))))))))</f>
        <v>213.610589131801</v>
      </c>
      <c r="S42" s="121" t="n">
        <f aca="false">IF(ISBLANK($R$16),"",IF(A41=0,"",IF(ISBLANK($R$17),"",IF(B41=0,"",IF(ISBLANK(J42),"",IF(AND(D42&gt;1202,D42&lt;2001),"Err. N°",IF(AND(D42&gt;499,D42&lt;1141),"Err.N°",IF($I$29=$O$28,"",IF(AND($I$29=$O$29,D42&lt;1000),"N° Flac.",IF(AND($I$29=$O$30,D42&gt;1000),"N° Flac.",((44.66*P42)/M42)))))))))))</f>
        <v>208.658909877786</v>
      </c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IF(ISBLANK(VLOOKUP(D45,'Volumes flacons'!A5:C623,3)),0,1)</f>
        <v>1</v>
      </c>
      <c r="B43" s="111" t="n">
        <f aca="false">IF(ISBLANK(D45),0,IF(ISBLANK(E45),0,IF(ISBLANK(F45),0,1)))</f>
        <v>1</v>
      </c>
      <c r="C43" s="112" t="n">
        <v>9</v>
      </c>
      <c r="D43" s="113" t="n">
        <v>2037</v>
      </c>
      <c r="E43" s="113" t="n">
        <v>28.6</v>
      </c>
      <c r="F43" s="175" t="n">
        <v>4.3861</v>
      </c>
      <c r="G43" s="177" t="n">
        <v>34.7326</v>
      </c>
      <c r="H43" s="113" t="n">
        <v>20</v>
      </c>
      <c r="I43" s="135" t="n">
        <v>20.1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110.47</v>
      </c>
      <c r="K43" s="117" t="n">
        <f aca="false">IF(ISBLANK(E43),"",(0.000824493-(0.0000040899*E43)+(0.000000076438*E43^2)-(0.00000000082467*E43^3)+(0.0000000000053875*E43^4)))</f>
        <v>0.0007543575931871</v>
      </c>
      <c r="L43" s="117" t="n">
        <f aca="false">IF(ISBLANK(E43),"",(-0.00000572466+(0.00000010227*E43)-(0.0000000016546*E43^2)))</f>
        <v>-4.153134616E-006</v>
      </c>
      <c r="M43" s="117" t="n">
        <f aca="false">IF(ISBLANK(E43),"",IF(ISBLANK(G45),(O43+(K43*35)+(L43*35^1.5)+(0.00000048314*35^2)),(O43+(K43*G45)+(L43*G45^1.5)+(0.00000048314*G45^2))))</f>
        <v>1.02161131208007</v>
      </c>
      <c r="N43" s="118" t="n">
        <f aca="false">IF(ISBLANK(D43),"",IF(ISBLANK(G45),J43*(1+0.00001*(35-20)),J43*(1+0.00001*(G45-20))))</f>
        <v>110.4857055199</v>
      </c>
      <c r="O43" s="117" t="n">
        <f aca="false">IF(ISBLANK(E43),"",(0.999842594+(0.00006793952*E43)-(0.00000909529*E43^2)+(0.0000001001685*E43^3)-(0.000000001120083*E43^4)+(0.000000000006536332*E43^5)))</f>
        <v>0.996065060375924</v>
      </c>
      <c r="P43" s="119" t="n">
        <f aca="false">IF(ISBLANK($R$16),"",IF(A42=0,"",IF(ISBLANK($R$17),"",IF(B42=0,"",IF($O$28=$I$29,"",IF(AND($I$29=$O$29,D43&lt;1000),"N°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4.55299937908716</v>
      </c>
      <c r="Q43" s="120" t="n">
        <f aca="false">IF(ISBLANK($R$16),"",IF(A42=0,"",IF(ISBLANK($R$17),"",IF(AND(D43&gt;1202,D43&lt;2001),"Err. N°",IF(AND(D43&gt;499,D43&lt;1141),"Err.N°",IF(B42=0,"",IF($O$28=$I$29,"",IF(AND($I$29=$O$29,D43&lt;1000),"N° Flac.",IF(AND($I$29=$O$30,D43&gt;1000),"N° Flac.",P43/M43)))))))))</f>
        <v>4.45668457783319</v>
      </c>
      <c r="R43" s="121" t="n">
        <f aca="false">IF(ISBLANK($R$16),"",IF(A42=0,"",IF(ISBLANK($R$17),"",IF(B42=0,"",IF(ISBLANK(J43),"",IF(AND(D43&gt;1202,D43&lt;2001),"Err. N°",IF(AND(D43&gt;499,D43&lt;1141),"Err.N°",IF($I$29=$O$28,"",IF(AND($I$29=$O$29,D43&lt;1000),"N° Flac.",IF(AND($I$29=$O$30,D43&gt;1000),"N° Flac.",((44.66*P43))))))))))))</f>
        <v>203.336952270033</v>
      </c>
      <c r="S43" s="121" t="n">
        <f aca="false">IF(ISBLANK($R$16),"",IF(A42=0,"",IF(ISBLANK($R$17),"",IF(B42=0,"",IF(ISBLANK(J43),"",IF(AND(D43&gt;1202,D43&lt;2001),"Err. N°",IF(AND(D43&gt;499,D43&lt;1141),"Err.N°",IF($I$29=$O$28,"",IF(AND($I$29=$O$29,D43&lt;1000),"N° Flac.",IF(AND($I$29=$O$30,D43&gt;1000),"N° Flac.",((44.66*P43)/M43)))))))))))</f>
        <v>199.03553324603</v>
      </c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IF(ISBLANK(VLOOKUP(#REF!,'Volumes flacons'!A5:C623,3)),0,1)</f>
        <v>1</v>
      </c>
      <c r="B44" s="111" t="n">
        <f aca="false">IF(ISBLANK(#REF!),0,IF(ISBLANK(#REF!),0,IF(ISBLANK(#REF!),0,1)))</f>
        <v>1</v>
      </c>
      <c r="C44" s="112" t="n">
        <v>10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IF(ISBLANK(VLOOKUP(#REF!,'Volumes flacons'!A5:C623,3)),0,1)</f>
        <v>1</v>
      </c>
      <c r="B45" s="111" t="n">
        <f aca="false">IF(ISBLANK(#REF!),0,IF(ISBLANK(#REF!),0,IF(ISBLANK(#REF!),0,1)))</f>
        <v>1</v>
      </c>
      <c r="C45" s="112" t="n">
        <v>11</v>
      </c>
      <c r="D45" s="113" t="n">
        <v>2038</v>
      </c>
      <c r="E45" s="113" t="n">
        <v>29.5</v>
      </c>
      <c r="F45" s="114" t="n">
        <v>4.3548</v>
      </c>
      <c r="G45" s="176" t="n">
        <v>34.217</v>
      </c>
      <c r="H45" s="113" t="n">
        <v>0</v>
      </c>
      <c r="I45" s="135" t="n">
        <v>3.3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111.51</v>
      </c>
      <c r="K45" s="117" t="n">
        <f aca="false">IF(ISBLANK(E45),"",(0.000824493-(0.0000040899*E45)+(0.000000076438*E45^2)-(0.00000000082467*E45^3)+(0.0000000000053875*E45^4)))</f>
        <v>0.000753270024657969</v>
      </c>
      <c r="L45" s="117" t="n">
        <f aca="false">IF(ISBLANK(E45),"",(-0.00000572466+(0.00000010227*E45)-(0.0000000016546*E45^2)))</f>
        <v>-4.14761065E-006</v>
      </c>
      <c r="M45" s="117" t="n">
        <f aca="false">IF(ISBLANK(E45),"",IF(ISBLANK(G45),(O45+(K45*35)+(L45*35^1.5)+(0.00000048314*35^2)),(O45+(K45*G45)+(L45*G45^1.5)+(0.00000048314*G45^2))))</f>
        <v>1.02131109360145</v>
      </c>
      <c r="N45" s="118" t="n">
        <f aca="false">IF(ISBLANK(D45),"",IF(ISBLANK(G45),J45*(1+0.00001*(35-20)),J45*(1+0.00001*(G45-20))))</f>
        <v>111.5258533767</v>
      </c>
      <c r="O45" s="117" t="n">
        <f aca="false">IF(ISBLANK(E45),"",(0.999842594+(0.00006793952*E45)-(0.00000909529*E45^2)+(0.0000001001685*E45^3)-(0.000000001120083*E45^4)+(0.000000000006536332*E45^5)))</f>
        <v>0.995800949589288</v>
      </c>
      <c r="P45" s="119" t="n">
        <f aca="false">IF(ISBLANK($R$16),"",IF(A43=0,"",IF(ISBLANK($R$17),"",IF(B43=0,"",IF($O$28=$I$29,"",IF(AND($I$29=$O$29,D45&lt;1000),"N°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4.47745402311196</v>
      </c>
      <c r="Q45" s="120" t="n">
        <f aca="false">IF(ISBLANK($R$16),"",IF(A43=0,"",IF(ISBLANK($R$17),"",IF(AND(D45&gt;1202,D45&lt;2001),"Err. N°",IF(AND(D45&gt;499,D45&lt;1141),"Err.N°",IF(B43=0,"",IF($O$28=$I$29,"",IF(AND($I$29=$O$29,D45&lt;1000),"N° Flac.",IF(AND($I$29=$O$30,D45&gt;1000),"N° Flac.",P45/M45)))))))))</f>
        <v>4.38402564229781</v>
      </c>
      <c r="R45" s="121" t="n">
        <f aca="false">IF(ISBLANK($R$16),"",IF(A43=0,"",IF(ISBLANK($R$17),"",IF(B43=0,"",IF(ISBLANK(J45),"",IF(AND(D45&gt;1202,D45&lt;2001),"Err. N°",IF(AND(D45&gt;499,D45&lt;1141),"Err.N°",IF($I$29=$O$28,"",IF(AND($I$29=$O$29,D45&lt;1000),"N° Flac.",IF(AND($I$29=$O$30,D45&gt;1000),"N° Flac.",((44.66*P45))))))))))))</f>
        <v>199.96309667218</v>
      </c>
      <c r="S45" s="121" t="n">
        <f aca="false">IF(ISBLANK($R$16),"",IF(A43=0,"",IF(ISBLANK($R$17),"",IF(B43=0,"",IF(ISBLANK(J45),"",IF(AND(D45&gt;1202,D45&lt;2001),"Err. N°",IF(AND(D45&gt;499,D45&lt;1141),"Err.N°",IF($I$29=$O$28,"",IF(AND($I$29=$O$29,D45&lt;1000),"N° Flac.",IF(AND($I$29=$O$30,D45&gt;1000),"N° Flac.",((44.66*P45)/M45)))))))))))</f>
        <v>195.79058518502</v>
      </c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56"/>
      <c r="E46" s="156"/>
      <c r="F46" s="157"/>
      <c r="G46" s="158"/>
      <c r="H46" s="156"/>
      <c r="I46" s="159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60" t="str">
        <f aca="false">IF(ISBLANK(E46),"",(0.000824493-(0.0000040899*E46)+(0.000000076438*E46^2)-(0.00000000082467*E46^3)+(0.0000000000053875*E46^4)))</f>
        <v/>
      </c>
      <c r="L46" s="160" t="str">
        <f aca="false">IF(ISBLANK(E46),"",(-0.00000572466+(0.00000010227*E46)-(0.0000000016546*E46^2)))</f>
        <v/>
      </c>
      <c r="M46" s="160" t="str">
        <f aca="false">IF(ISBLANK(E46),"",IF(ISBLANK(G46),(O46+(K46*35)+(L46*35^1.5)+(0.00000048314*35^2)),(O46+(K46*G46)+(L46*G46^1.5)+(0.00000048314*G46^2))))</f>
        <v/>
      </c>
      <c r="N46" s="161" t="str">
        <f aca="false">IF(ISBLANK(D46),"",IF(ISBLANK(G46),J46*(1+0.00001*(35-20)),J46*(1+0.00001*(G46-20))))</f>
        <v/>
      </c>
      <c r="O46" s="160" t="str">
        <f aca="false">IF(ISBLANK(E46),"",(0.999842594+(0.00006793952*E46)-(0.00000909529*E46^2)+(0.0000001001685*E46^3)-(0.000000001120083*E46^4)+(0.000000000006536332*E46^5)))</f>
        <v/>
      </c>
      <c r="P46" s="16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24"/>
      <c r="G47" s="115"/>
      <c r="H47" s="113"/>
      <c r="I47" s="113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24"/>
      <c r="G48" s="115"/>
      <c r="H48" s="113"/>
      <c r="I48" s="113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115"/>
      <c r="H49" s="113"/>
      <c r="I49" s="113"/>
      <c r="J49" s="116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2"/>
      <c r="W49" s="122"/>
      <c r="X49" s="122"/>
      <c r="Y49" s="122"/>
      <c r="Z49" s="32"/>
      <c r="AA49" s="32"/>
      <c r="AB49" s="122"/>
      <c r="AC49" s="122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115"/>
      <c r="H50" s="113"/>
      <c r="I50" s="113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8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H35" activeCellId="1" sqref="T45:AC45 H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4.9749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0.07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1°0,07</v>
      </c>
      <c r="P9" s="29" t="s">
        <v>13</v>
      </c>
      <c r="Q9" s="33" t="n">
        <f aca="false">IF(ISBLANK(I9),"",IF(ISBLANK(J9),"",IF(J9&gt;60,"ERREUR !!",O11*(I9+(J9/60)))))</f>
        <v>1.00116666666667</v>
      </c>
      <c r="R9" s="33"/>
      <c r="V9" s="0" t="n">
        <v>4.9686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0.01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0°0,01</v>
      </c>
      <c r="P10" s="29" t="s">
        <v>14</v>
      </c>
      <c r="Q10" s="33" t="n">
        <f aca="false">IF(ISBLANK(I10),"",IF(ISBLANK(J10),"",IF(J10&gt;60,"ERREUR !!",O12*(I10+(J10/60)))))</f>
        <v>0.000166666666666667</v>
      </c>
      <c r="R10" s="33"/>
      <c r="S10" s="35"/>
      <c r="T10" s="35"/>
      <c r="V10" s="0" t="n">
        <v>4.9754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42073</v>
      </c>
      <c r="K11" s="38"/>
      <c r="L11" s="38"/>
      <c r="M11" s="38"/>
      <c r="N11" s="39" t="str">
        <f aca="false">I9&amp;"°"&amp;J9</f>
        <v>1°0,07</v>
      </c>
      <c r="O11" s="40" t="n">
        <f aca="false">IF(P9=M10,-1,1)</f>
        <v>1</v>
      </c>
      <c r="P11" s="41" t="str">
        <f aca="false">TEXT(J11,"aaaa-mm-jj")&amp;"T"&amp;TEXT(J12,"hh:mm:ss")&amp;"z"</f>
        <v>2019-03-11T02:50:44z</v>
      </c>
      <c r="Q11" s="41"/>
      <c r="R11" s="41"/>
      <c r="T11" s="42"/>
      <c r="U11" s="42"/>
      <c r="V11" s="5" t="n">
        <v>4.9718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0.118564814814815</v>
      </c>
      <c r="K12" s="45"/>
      <c r="L12" s="45"/>
      <c r="M12" s="45"/>
      <c r="N12" s="46" t="str">
        <f aca="false">I10&amp;"°"&amp;J10</f>
        <v>0°0,01</v>
      </c>
      <c r="O12" s="40" t="n">
        <f aca="false">IF(P10=N10,-1,1)</f>
        <v>1</v>
      </c>
      <c r="P12" s="41"/>
      <c r="Q12" s="41"/>
      <c r="R12" s="41"/>
      <c r="T12" s="42"/>
      <c r="U12" s="42"/>
      <c r="V12" s="5" t="n">
        <v>4.9707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f aca="false">AVERAGE(V8:V12)</f>
        <v>4.97228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26.4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26.4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4.9723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0.996679955992022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0.0199989034598459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5.01153529593301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4.9719817728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0.005999616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0.00401995641224789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13" t="n">
        <v>9.3</v>
      </c>
      <c r="F35" s="114" t="n">
        <v>5.4127</v>
      </c>
      <c r="G35" s="136" t="n">
        <v>34.96335</v>
      </c>
      <c r="H35" s="113" t="n">
        <v>2000</v>
      </c>
      <c r="I35" s="135" t="n">
        <v>2023.5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7" t="n">
        <f aca="false">IF(ISBLANK(E35),"",(0.000824493-(0.0000040899*E35)+(0.000000076438*E35^2)-(0.00000000082467*E35^3)+(0.0000000000053875*E35^4)))</f>
        <v>0.000792445024834849</v>
      </c>
      <c r="L35" s="117" t="n">
        <f aca="false">IF(ISBLANK(E35),"",(-0.00000572466+(0.00000010227*E35)-(0.0000000016546*E35^2)))</f>
        <v>-4.916655354E-006</v>
      </c>
      <c r="M35" s="117" t="n">
        <f aca="false">IF(ISBLANK(E35),"",IF(ISBLANK(G35),(O35+(K35*35)+(L35*35^1.5)+(0.00000048314*35^2)),(O35+(K35*G35)+(L35*G35^1.5)+(0.00000048314*G35^2))))</f>
        <v>1.02704110974214</v>
      </c>
      <c r="N35" s="118" t="n">
        <f aca="false">IF(ISBLANK(D35),"",IF(ISBLANK(G35),J35*(1+0.00001*(35-20)),J35*(1+0.00001*(G35-20))))</f>
        <v>110.85658537714</v>
      </c>
      <c r="O35" s="117" t="n">
        <f aca="false">IF(ISBLANK(E35),"",(0.999842594+(0.00006793952*E35)-(0.00000909529*E35^2)+(0.0000001001685*E35^3)-(0.000000001120083*E35^4)+(0.000000000006536332*E35^5)))</f>
        <v>0.999760427059674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5.60320773251683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5.45568008852501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250.239257334202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243.650672753527</v>
      </c>
      <c r="T35" s="32" t="n">
        <v>0.02</v>
      </c>
      <c r="U35" s="32" t="n">
        <v>0.02</v>
      </c>
      <c r="V35" s="122" t="n">
        <v>20.6</v>
      </c>
      <c r="W35" s="122" t="n">
        <v>20.1</v>
      </c>
      <c r="X35" s="122" t="n">
        <v>20.6</v>
      </c>
      <c r="Y35" s="122" t="n">
        <v>20.1</v>
      </c>
      <c r="Z35" s="32" t="n">
        <v>1.3</v>
      </c>
      <c r="AA35" s="32" t="n">
        <v>1.27</v>
      </c>
      <c r="AB35" s="122" t="n">
        <v>23.4</v>
      </c>
      <c r="AC35" s="122" t="n">
        <v>22.9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" hidden="false" customHeight="false" outlineLevel="0" collapsed="false">
      <c r="A36" s="110"/>
      <c r="B36" s="111"/>
      <c r="C36" s="112" t="n">
        <v>2</v>
      </c>
      <c r="D36" s="113"/>
      <c r="E36" s="113"/>
      <c r="F36" s="114"/>
      <c r="G36" s="136"/>
      <c r="H36" s="113" t="n">
        <v>1750</v>
      </c>
      <c r="I36" s="135" t="n">
        <v>1767.7</v>
      </c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2002</v>
      </c>
      <c r="E37" s="113" t="n">
        <v>9.5</v>
      </c>
      <c r="F37" s="114" t="n">
        <v>4.9804</v>
      </c>
      <c r="G37" s="136" t="n">
        <v>34.96595</v>
      </c>
      <c r="H37" s="113" t="n">
        <v>1500</v>
      </c>
      <c r="I37" s="135" t="n">
        <v>1514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108.59</v>
      </c>
      <c r="K37" s="117" t="n">
        <f aca="false">IF(ISBLANK(E37),"",(0.000824493-(0.0000040899*E37)+(0.000000076438*E37^2)-(0.00000000082467*E37^3)+(0.0000000000053875*E37^4)))</f>
        <v>0.000791874309582969</v>
      </c>
      <c r="L37" s="117" t="n">
        <f aca="false">IF(ISBLANK(E37),"",(-0.00000572466+(0.00000010227*E37)-(0.0000000016546*E37^2)))</f>
        <v>-4.90242265E-006</v>
      </c>
      <c r="M37" s="117" t="n">
        <f aca="false">IF(ISBLANK(E37),"",IF(ISBLANK(G37),(O37+(K37*35)+(L37*35^1.5)+(0.00000048314*35^2)),(O37+(K37*G37)+(L37*G37^1.5)+(0.00000048314*G37^2))))</f>
        <v>1.0270101387699</v>
      </c>
      <c r="N37" s="118" t="n">
        <f aca="false">IF(ISBLANK(D37),"",IF(ISBLANK(G37),J37*(1+0.00001*(35-20)),J37*(1+0.00001*(G37-20))))</f>
        <v>108.606251525105</v>
      </c>
      <c r="O37" s="117" t="n">
        <f aca="false">IF(ISBLANK(E37),"",(0.999842594+(0.00006793952*E37)-(0.00000909529*E37^2)+(0.0000001001685*E37^3)-(0.000000001120083*E37^4)+(0.000000000006536332*E37^5)))</f>
        <v>0.999744434108058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5.26326743984516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5.12484467402553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235.057523863485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228.87556314198</v>
      </c>
      <c r="T37" s="32" t="n">
        <v>0.01</v>
      </c>
      <c r="U37" s="32" t="n">
        <v>0.01</v>
      </c>
      <c r="V37" s="122" t="n">
        <v>21.8</v>
      </c>
      <c r="W37" s="122" t="n">
        <v>21.3</v>
      </c>
      <c r="X37" s="122" t="n">
        <v>21.8</v>
      </c>
      <c r="Y37" s="122" t="n">
        <v>21.3</v>
      </c>
      <c r="Z37" s="32" t="n">
        <v>1.36</v>
      </c>
      <c r="AA37" s="32" t="n">
        <v>1.33</v>
      </c>
      <c r="AB37" s="122" t="n">
        <v>19.1</v>
      </c>
      <c r="AC37" s="122" t="n">
        <v>18.7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2004</v>
      </c>
      <c r="E38" s="113" t="n">
        <v>9.8</v>
      </c>
      <c r="F38" s="114" t="n">
        <v>5.0581</v>
      </c>
      <c r="G38" s="136" t="n">
        <v>34.9662</v>
      </c>
      <c r="H38" s="113" t="n">
        <v>1500</v>
      </c>
      <c r="I38" s="135" t="n">
        <v>1514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110.33</v>
      </c>
      <c r="K38" s="117" t="n">
        <f aca="false">IF(ISBLANK(E38),"",(0.000824493-(0.0000040899*E38)+(0.000000076438*E38^2)-(0.00000000082467*E38^3)+(0.0000000000053875*E38^4)))</f>
        <v>0.00079102660529798</v>
      </c>
      <c r="L38" s="117" t="n">
        <f aca="false">IF(ISBLANK(E38),"",(-0.00000572466+(0.00000010227*E38)-(0.0000000016546*E38^2)))</f>
        <v>-4.881321784E-006</v>
      </c>
      <c r="M38" s="117" t="n">
        <f aca="false">IF(ISBLANK(E38),"",IF(ISBLANK(G38),(O38+(K38*35)+(L38*35^1.5)+(0.00000048314*35^2)),(O38+(K38*G38)+(L38*G38^1.5)+(0.00000048314*G38^2))))</f>
        <v>1.02696004906431</v>
      </c>
      <c r="N38" s="118" t="n">
        <f aca="false">IF(ISBLANK(D38),"",IF(ISBLANK(G38),J38*(1+0.00001*(35-20)),J38*(1+0.00001*(G38-20))))</f>
        <v>110.34651220846</v>
      </c>
      <c r="O38" s="117" t="n">
        <f aca="false">IF(ISBLANK(E38),"",(0.999842594+(0.00006793952*E38)-(0.00000909529*E38^2)+(0.0000001001685*E38^3)-(0.000000001120083*E38^4)+(0.000000000006536332*E38^5)))</f>
        <v>0.999719426978937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5.25974617278173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5.12166581122026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234.900264076432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228.733595129097</v>
      </c>
      <c r="T38" s="32" t="n">
        <v>0.02</v>
      </c>
      <c r="U38" s="32" t="n">
        <v>0.02</v>
      </c>
      <c r="V38" s="122" t="n">
        <v>21.9</v>
      </c>
      <c r="W38" s="122" t="n">
        <v>21.4</v>
      </c>
      <c r="X38" s="122" t="n">
        <v>21.9</v>
      </c>
      <c r="Y38" s="122" t="n">
        <v>21.4</v>
      </c>
      <c r="Z38" s="32" t="n">
        <v>1.35</v>
      </c>
      <c r="AA38" s="32" t="n">
        <v>1.32</v>
      </c>
      <c r="AB38" s="122" t="n">
        <v>19.1</v>
      </c>
      <c r="AC38" s="122" t="n">
        <v>18.7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" hidden="false" customHeight="false" outlineLevel="0" collapsed="false">
      <c r="A39" s="110"/>
      <c r="B39" s="111"/>
      <c r="C39" s="112" t="n">
        <v>5</v>
      </c>
      <c r="D39" s="113"/>
      <c r="E39" s="113"/>
      <c r="F39" s="114"/>
      <c r="G39" s="136"/>
      <c r="H39" s="113" t="n">
        <v>1250</v>
      </c>
      <c r="I39" s="135" t="n">
        <v>1266.4</v>
      </c>
      <c r="J39" s="116"/>
      <c r="K39" s="117"/>
      <c r="L39" s="117"/>
      <c r="M39" s="117"/>
      <c r="N39" s="118"/>
      <c r="O39" s="117"/>
      <c r="P39" s="119"/>
      <c r="Q39" s="120"/>
      <c r="R39" s="121"/>
      <c r="S39" s="121"/>
      <c r="T39" s="32"/>
      <c r="U39" s="32"/>
      <c r="V39" s="122"/>
      <c r="W39" s="122"/>
      <c r="X39" s="122"/>
      <c r="Y39" s="122"/>
      <c r="Z39" s="32"/>
      <c r="AA39" s="32"/>
      <c r="AB39" s="122"/>
      <c r="AC39" s="122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2006</v>
      </c>
      <c r="E40" s="113" t="n">
        <v>10.2</v>
      </c>
      <c r="F40" s="114" t="n">
        <v>3.4186</v>
      </c>
      <c r="G40" s="136" t="n">
        <v>34.6433</v>
      </c>
      <c r="H40" s="113" t="n">
        <v>1000</v>
      </c>
      <c r="I40" s="135" t="n">
        <v>1011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108.87</v>
      </c>
      <c r="K40" s="117" t="n">
        <f aca="false">IF(ISBLANK(E40),"",(0.000824493-(0.0000040899*E40)+(0.000000076438*E40^2)-(0.00000000082467*E40^3)+(0.0000000000053875*E40^4)))</f>
        <v>0.00078991179915126</v>
      </c>
      <c r="L40" s="117" t="n">
        <f aca="false">IF(ISBLANK(E40),"",(-0.00000572466+(0.00000010227*E40)-(0.0000000016546*E40^2)))</f>
        <v>-4.853650584E-006</v>
      </c>
      <c r="M40" s="117" t="n">
        <f aca="false">IF(ISBLANK(E40),"",IF(ISBLANK(G40),(O40+(K40*35)+(L40*35^1.5)+(0.00000048314*35^2)),(O40+(K40*G40)+(L40*G40^1.5)+(0.00000048314*G40^2))))</f>
        <v>1.02663951023591</v>
      </c>
      <c r="N40" s="118" t="n">
        <f aca="false">IF(ISBLANK(D40),"",IF(ISBLANK(G40),J40*(1+0.00001*(35-20)),J40*(1+0.00001*(G40-20))))</f>
        <v>108.88594216071</v>
      </c>
      <c r="O40" s="117" t="n">
        <f aca="false">IF(ISBLANK(E40),"",(0.999842594+(0.00006793952*E40)-(0.00000909529*E40^2)+(0.0000001001685*E40^3)-(0.000000001120083*E40^4)+(0.000000000006536332*E40^5)))</f>
        <v>0.999684200271206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3.5982682253672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3.50489942135614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160.698658944899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156.528808157765</v>
      </c>
      <c r="T40" s="32" t="n">
        <v>0.01</v>
      </c>
      <c r="U40" s="32" t="n">
        <v>0.01</v>
      </c>
      <c r="V40" s="122" t="n">
        <v>33.3</v>
      </c>
      <c r="W40" s="122" t="n">
        <v>32.5</v>
      </c>
      <c r="X40" s="122" t="n">
        <v>33.3</v>
      </c>
      <c r="Y40" s="122" t="n">
        <v>32.5</v>
      </c>
      <c r="Z40" s="32" t="n">
        <v>2.09</v>
      </c>
      <c r="AA40" s="32" t="n">
        <v>2.04</v>
      </c>
      <c r="AB40" s="122" t="n">
        <v>31.6</v>
      </c>
      <c r="AC40" s="122" t="n">
        <v>30.9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" hidden="false" customHeight="false" outlineLevel="0" collapsed="false">
      <c r="A41" s="110"/>
      <c r="B41" s="111"/>
      <c r="C41" s="112" t="n">
        <v>7</v>
      </c>
      <c r="D41" s="113"/>
      <c r="E41" s="113"/>
      <c r="F41" s="114"/>
      <c r="G41" s="136"/>
      <c r="H41" s="113" t="n">
        <v>700</v>
      </c>
      <c r="I41" s="135" t="n">
        <v>706.6</v>
      </c>
      <c r="J41" s="116"/>
      <c r="K41" s="117"/>
      <c r="L41" s="117"/>
      <c r="M41" s="117"/>
      <c r="N41" s="118"/>
      <c r="O41" s="117"/>
      <c r="P41" s="119"/>
      <c r="Q41" s="120"/>
      <c r="R41" s="121"/>
      <c r="S41" s="121"/>
      <c r="T41" s="32" t="n">
        <v>0.02</v>
      </c>
      <c r="U41" s="32" t="n">
        <v>0.02</v>
      </c>
      <c r="V41" s="122" t="n">
        <v>35.6</v>
      </c>
      <c r="W41" s="122" t="n">
        <v>34.8</v>
      </c>
      <c r="X41" s="122" t="n">
        <v>35.6</v>
      </c>
      <c r="Y41" s="122" t="n">
        <v>34.8</v>
      </c>
      <c r="Z41" s="32" t="n">
        <v>2.18</v>
      </c>
      <c r="AA41" s="32" t="n">
        <v>2.13</v>
      </c>
      <c r="AB41" s="122" t="n">
        <v>27.7</v>
      </c>
      <c r="AC41" s="122" t="n">
        <v>27.1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2007</v>
      </c>
      <c r="E42" s="113" t="n">
        <v>12.3</v>
      </c>
      <c r="F42" s="114" t="n">
        <v>2.6194</v>
      </c>
      <c r="G42" s="136" t="n">
        <v>34.6621</v>
      </c>
      <c r="H42" s="113" t="n">
        <v>500</v>
      </c>
      <c r="I42" s="135" t="n">
        <v>505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109.77</v>
      </c>
      <c r="K42" s="117" t="n">
        <f aca="false">IF(ISBLANK(E42),"",(0.000824493-(0.0000040899*E42)+(0.000000076438*E42^2)-(0.00000000082467*E42^3)+(0.0000000000053875*E42^4)))</f>
        <v>0.000784340246508949</v>
      </c>
      <c r="L42" s="117" t="n">
        <f aca="false">IF(ISBLANK(E42),"",(-0.00000572466+(0.00000010227*E42)-(0.0000000016546*E42^2)))</f>
        <v>-4.717063434E-006</v>
      </c>
      <c r="M42" s="117" t="n">
        <f aca="false">IF(ISBLANK(E42),"",IF(ISBLANK(G42),(O42+(K42*35)+(L42*35^1.5)+(0.00000048314*35^2)),(O42+(K42*G42)+(L42*G42^1.5)+(0.00000048314*G42^2))))</f>
        <v>1.02626956281417</v>
      </c>
      <c r="N42" s="118" t="n">
        <f aca="false">IF(ISBLANK(D42),"",IF(ISBLANK(G42),J42*(1+0.00001*(35-20)),J42*(1+0.00001*(G42-20))))</f>
        <v>109.78609458717</v>
      </c>
      <c r="O42" s="117" t="n">
        <f aca="false">IF(ISBLANK(E42),"",(0.999842594+(0.00006793952*E42)-(0.00000909529*E42^2)+(0.0000001001685*E42^3)-(0.000000001120083*E42^4)+(0.000000000006536332*E42^5)))</f>
        <v>0.999464826901702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2.73030886766076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2.66042077694858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121.93559402973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118.814391898524</v>
      </c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" hidden="false" customHeight="false" outlineLevel="0" collapsed="false">
      <c r="A43" s="110"/>
      <c r="B43" s="111"/>
      <c r="C43" s="112" t="n">
        <v>9</v>
      </c>
      <c r="D43" s="113"/>
      <c r="E43" s="113"/>
      <c r="F43" s="114"/>
      <c r="G43" s="136"/>
      <c r="H43" s="113" t="n">
        <v>300</v>
      </c>
      <c r="I43" s="135" t="n">
        <v>304.8</v>
      </c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32"/>
      <c r="U43" s="32"/>
      <c r="V43" s="122"/>
      <c r="W43" s="122"/>
      <c r="X43" s="122"/>
      <c r="Y43" s="122"/>
      <c r="Z43" s="32"/>
      <c r="AA43" s="32"/>
      <c r="AB43" s="122"/>
      <c r="AC43" s="122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2008</v>
      </c>
      <c r="E44" s="113" t="n">
        <v>14.8</v>
      </c>
      <c r="F44" s="114" t="n">
        <v>1.5495</v>
      </c>
      <c r="G44" s="136" t="n">
        <v>35.99905</v>
      </c>
      <c r="H44" s="113" t="n">
        <v>300</v>
      </c>
      <c r="I44" s="135" t="n">
        <v>306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108.85</v>
      </c>
      <c r="K44" s="117" t="n">
        <f aca="false">IF(ISBLANK(E44),"",(0.000824493-(0.0000040899*E44)+(0.000000076438*E44^2)-(0.00000000082467*E44^3)+(0.0000000000053875*E44^4)))</f>
        <v>0.00077829053519648</v>
      </c>
      <c r="L44" s="117" t="n">
        <f aca="false">IF(ISBLANK(E44),"",(-0.00000572466+(0.00000010227*E44)-(0.0000000016546*E44^2)))</f>
        <v>-4.573487584E-006</v>
      </c>
      <c r="M44" s="117" t="n">
        <f aca="false">IF(ISBLANK(E44),"",IF(ISBLANK(G44),(O44+(K44*35)+(L44*35^1.5)+(0.00000048314*35^2)),(O44+(K44*G44)+(L44*G44^1.5)+(0.00000048314*G44^2))))</f>
        <v>1.02678749549207</v>
      </c>
      <c r="N44" s="118" t="n">
        <f aca="false">IF(ISBLANK(D44),"",IF(ISBLANK(G44),J44*(1+0.00001*(35-20)),J44*(1+0.00001*(G44-20))))</f>
        <v>108.867414965925</v>
      </c>
      <c r="O44" s="117" t="n">
        <f aca="false">IF(ISBLANK(E44),"",(0.999842594+(0.00006793952*E44)-(0.00000909529*E44^2)+(0.0000001001685*E44^3)-(0.000000001120083*E44^4)+(0.000000000006536332*E44^5)))</f>
        <v>0.999131493422424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1.62243190712257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1.58010485543073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72.4578089720939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70.5674828435363</v>
      </c>
      <c r="T44" s="32" t="n">
        <v>0.02</v>
      </c>
      <c r="U44" s="32" t="n">
        <v>0.02</v>
      </c>
      <c r="V44" s="122" t="n">
        <v>31.7</v>
      </c>
      <c r="W44" s="122" t="n">
        <v>31</v>
      </c>
      <c r="X44" s="122" t="n">
        <v>31.7</v>
      </c>
      <c r="Y44" s="122" t="n">
        <v>30.9</v>
      </c>
      <c r="Z44" s="32" t="n">
        <v>1.82</v>
      </c>
      <c r="AA44" s="32" t="n">
        <v>1.78</v>
      </c>
      <c r="AB44" s="122" t="n">
        <v>14</v>
      </c>
      <c r="AC44" s="122" t="n">
        <v>13.7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" hidden="false" customHeight="false" outlineLevel="0" collapsed="false">
      <c r="A45" s="110"/>
      <c r="B45" s="111"/>
      <c r="C45" s="112" t="n">
        <v>11</v>
      </c>
      <c r="D45" s="113"/>
      <c r="E45" s="113"/>
      <c r="F45" s="114"/>
      <c r="G45" s="136"/>
      <c r="H45" s="113" t="n">
        <v>200</v>
      </c>
      <c r="I45" s="135" t="n">
        <v>202.3</v>
      </c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122"/>
      <c r="W45" s="122"/>
      <c r="X45" s="122"/>
      <c r="Y45" s="122"/>
      <c r="Z45" s="32"/>
      <c r="AA45" s="32"/>
      <c r="AB45" s="32"/>
      <c r="AC45" s="3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2009</v>
      </c>
      <c r="E46" s="113" t="n">
        <v>18.8</v>
      </c>
      <c r="F46" s="114" t="n">
        <v>3.0806</v>
      </c>
      <c r="G46" s="136" t="n">
        <v>35.6473</v>
      </c>
      <c r="H46" s="113" t="n">
        <v>100</v>
      </c>
      <c r="I46" s="135" t="n">
        <v>101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109.15</v>
      </c>
      <c r="K46" s="117" t="n">
        <f aca="false">IF(ISBLANK(E46),"",(0.000824493-(0.0000040899*E46)+(0.000000076438*E46^2)-(0.00000000082467*E46^3)+(0.0000000000053875*E46^4)))</f>
        <v>0.00076981247066528</v>
      </c>
      <c r="L46" s="117" t="n">
        <f aca="false">IF(ISBLANK(E46),"",(-0.00000572466+(0.00000010227*E46)-(0.0000000016546*E46^2)))</f>
        <v>-4.386785824E-006</v>
      </c>
      <c r="M46" s="117" t="n">
        <f aca="false">IF(ISBLANK(E46),"",IF(ISBLANK(G46),(O46+(K46*35)+(L46*35^1.5)+(0.00000048314*35^2)),(O46+(K46*G46)+(L46*G46^1.5)+(0.00000048314*G46^2))))</f>
        <v>1.02556825610304</v>
      </c>
      <c r="N46" s="118" t="n">
        <f aca="false">IF(ISBLANK(D46),"",IF(ISBLANK(G46),J46*(1+0.00001*(35-20)),J46*(1+0.00001*(G46-20))))</f>
        <v>109.16707902795</v>
      </c>
      <c r="O46" s="117" t="n">
        <f aca="false">IF(ISBLANK(E46),"",(0.999842594+(0.00006793952*E46)-(0.00000909529*E46^2)+(0.0000001001685*E46^3)-(0.000000001120083*E46^4)+(0.000000000006536332*E46^5)))</f>
        <v>0.998446234452763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3.23241113940111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3.15182448380728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144.359481485653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140.760481446833</v>
      </c>
      <c r="T46" s="32" t="n">
        <v>0.04</v>
      </c>
      <c r="U46" s="32" t="n">
        <v>0.04</v>
      </c>
      <c r="V46" s="122" t="n">
        <v>15.7</v>
      </c>
      <c r="W46" s="122" t="n">
        <v>15.3</v>
      </c>
      <c r="X46" s="122" t="n">
        <v>15.6</v>
      </c>
      <c r="Y46" s="122" t="n">
        <v>15.3</v>
      </c>
      <c r="Z46" s="32" t="n">
        <v>1</v>
      </c>
      <c r="AA46" s="32" t="n">
        <v>0.98</v>
      </c>
      <c r="AB46" s="32" t="n">
        <v>6.18</v>
      </c>
      <c r="AC46" s="32" t="n">
        <v>6.04</v>
      </c>
      <c r="AD46" s="152" t="n">
        <v>0.0281</v>
      </c>
      <c r="AE46" s="152" t="n">
        <v>0.0128</v>
      </c>
      <c r="AF46" s="152" t="n">
        <v>-9999.9999</v>
      </c>
      <c r="AG46" s="152" t="n">
        <v>0.0412</v>
      </c>
      <c r="AH46" s="152" t="n">
        <v>0.0134</v>
      </c>
      <c r="AI46" s="152" t="n">
        <v>0.0012</v>
      </c>
      <c r="AJ46" s="152" t="n">
        <v>0.0015</v>
      </c>
      <c r="AK46" s="152" t="n">
        <v>0.0012</v>
      </c>
      <c r="AL46" s="152" t="n">
        <v>0.038</v>
      </c>
      <c r="AM46" s="152" t="n">
        <v>0.0035</v>
      </c>
      <c r="AN46" s="152" t="n">
        <v>-9999.9999</v>
      </c>
      <c r="AO46" s="152" t="n">
        <v>-9999.9999</v>
      </c>
      <c r="AP46" s="152" t="n">
        <v>0.0108</v>
      </c>
      <c r="AQ46" s="127"/>
      <c r="AR46" s="152" t="n">
        <v>0.0973</v>
      </c>
      <c r="AS46" s="152" t="n">
        <v>0.0212</v>
      </c>
      <c r="AT46" s="127" t="n">
        <v>0.1184</v>
      </c>
      <c r="AU46" s="152" t="n">
        <v>0.0208</v>
      </c>
      <c r="AV46" s="152" t="n">
        <v>-9999.9999</v>
      </c>
      <c r="AW46" s="152" t="n">
        <v>-9999.9999</v>
      </c>
      <c r="AX46" s="152" t="n">
        <v>0.0516</v>
      </c>
      <c r="AY46" s="152" t="n">
        <v>0.1016</v>
      </c>
      <c r="AZ46" s="153" t="n">
        <v>0.1532</v>
      </c>
      <c r="BA46" s="152" t="n">
        <v>-9999.9999</v>
      </c>
      <c r="BB46" s="123"/>
    </row>
    <row r="47" customFormat="false" ht="15" hidden="false" customHeight="false" outlineLevel="0" collapsed="false">
      <c r="A47" s="110"/>
      <c r="B47" s="111"/>
      <c r="C47" s="112" t="n">
        <v>13</v>
      </c>
      <c r="D47" s="113"/>
      <c r="E47" s="113"/>
      <c r="F47" s="114"/>
      <c r="G47" s="178"/>
      <c r="H47" s="113" t="n">
        <v>80</v>
      </c>
      <c r="I47" s="135" t="n">
        <v>80.8</v>
      </c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 t="n">
        <v>0.09</v>
      </c>
      <c r="U47" s="32" t="n">
        <v>0.09</v>
      </c>
      <c r="V47" s="122" t="n">
        <v>15.5</v>
      </c>
      <c r="W47" s="122" t="n">
        <v>15.1</v>
      </c>
      <c r="X47" s="122" t="n">
        <v>15.4</v>
      </c>
      <c r="Y47" s="122" t="n">
        <v>15</v>
      </c>
      <c r="Z47" s="32" t="n">
        <v>0.96</v>
      </c>
      <c r="AA47" s="32" t="n">
        <v>0.94</v>
      </c>
      <c r="AB47" s="32" t="n">
        <v>5.55</v>
      </c>
      <c r="AC47" s="32" t="n">
        <v>5.42</v>
      </c>
      <c r="AD47" s="152" t="n">
        <v>0.0423</v>
      </c>
      <c r="AE47" s="152" t="n">
        <v>0.0232</v>
      </c>
      <c r="AF47" s="152" t="n">
        <v>0.0057</v>
      </c>
      <c r="AG47" s="152" t="n">
        <v>0.062</v>
      </c>
      <c r="AH47" s="152" t="n">
        <v>0.0236</v>
      </c>
      <c r="AI47" s="152" t="n">
        <v>0.003</v>
      </c>
      <c r="AJ47" s="152" t="n">
        <v>0.0041</v>
      </c>
      <c r="AK47" s="152" t="n">
        <v>0.0017</v>
      </c>
      <c r="AL47" s="152" t="n">
        <v>0.0565</v>
      </c>
      <c r="AM47" s="152" t="n">
        <v>0.0062</v>
      </c>
      <c r="AN47" s="152" t="n">
        <v>0.0023</v>
      </c>
      <c r="AO47" s="152" t="n">
        <v>-9999.9999</v>
      </c>
      <c r="AP47" s="152" t="n">
        <v>0.0259</v>
      </c>
      <c r="AQ47" s="127"/>
      <c r="AR47" s="152" t="n">
        <v>0.1066</v>
      </c>
      <c r="AS47" s="152" t="n">
        <v>0.041</v>
      </c>
      <c r="AT47" s="127" t="n">
        <v>0.1476</v>
      </c>
      <c r="AU47" s="152" t="n">
        <v>0.0267</v>
      </c>
      <c r="AV47" s="152" t="n">
        <v>-9999.9999</v>
      </c>
      <c r="AW47" s="152" t="n">
        <v>-9999.9999</v>
      </c>
      <c r="AX47" s="152" t="n">
        <v>0.0675</v>
      </c>
      <c r="AY47" s="152" t="n">
        <v>0.1818</v>
      </c>
      <c r="AZ47" s="153" t="n">
        <v>0.2493</v>
      </c>
      <c r="BA47" s="152" t="n">
        <v>0.0064</v>
      </c>
      <c r="BB47" s="123"/>
    </row>
    <row r="48" customFormat="false" ht="1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2010</v>
      </c>
      <c r="E48" s="113" t="n">
        <v>22.8</v>
      </c>
      <c r="F48" s="114" t="n">
        <v>3.4701</v>
      </c>
      <c r="G48" s="179" t="n">
        <v>35.9761</v>
      </c>
      <c r="H48" s="113" t="n">
        <v>60</v>
      </c>
      <c r="I48" s="135" t="n">
        <v>60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109.42</v>
      </c>
      <c r="K48" s="117" t="n">
        <f aca="false">IF(ISBLANK(E48),"",(0.000824493-(0.0000040899*E48)+(0.000000076438*E48^2)-(0.00000000082467*E48^3)+(0.0000000000053875*E48^4)))</f>
        <v>0.00076266041445408</v>
      </c>
      <c r="L48" s="117" t="n">
        <f aca="false">IF(ISBLANK(E48),"",(-0.00000572466+(0.00000010227*E48)-(0.0000000016546*E48^2)))</f>
        <v>-4.253031264E-006</v>
      </c>
      <c r="M48" s="117" t="n">
        <f aca="false">IF(ISBLANK(E48),"",IF(ISBLANK(G49),(O48+(K48*35)+(L48*35^1.5)+(0.00000048314*35^2)),(O48+(K48*G49)+(L48*G49^1.5)+(0.00000048314*G49^2))))</f>
        <v>1.02478273612075</v>
      </c>
      <c r="N48" s="118" t="n">
        <f aca="false">IF(ISBLANK(D48),"",IF(ISBLANK(G49),J48*(1+0.00001*(35-20)),J48*(1+0.00001*(G49-20))))</f>
        <v>109.4375520622</v>
      </c>
      <c r="O48" s="117" t="n">
        <f aca="false">IF(ISBLANK(E48),"",(0.999842594+(0.00006793952*E48)-(0.00000909529*E48^2)+(0.0000001001685*E48^3)-(0.000000001120083*E48^4)+(0.000000000006536332*E48^5)))</f>
        <v>0.997588340210283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3.63395768082994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3.54607620985698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162.292550025865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158.367763532213</v>
      </c>
      <c r="T48" s="32" t="n">
        <v>0.19</v>
      </c>
      <c r="U48" s="32" t="n">
        <v>0.19</v>
      </c>
      <c r="V48" s="32" t="n">
        <v>4.61</v>
      </c>
      <c r="W48" s="32" t="n">
        <v>4.5</v>
      </c>
      <c r="X48" s="32" t="n">
        <v>4.42</v>
      </c>
      <c r="Y48" s="32" t="n">
        <v>4.32</v>
      </c>
      <c r="Z48" s="32" t="n">
        <v>0.38</v>
      </c>
      <c r="AA48" s="32" t="n">
        <v>0.37</v>
      </c>
      <c r="AB48" s="32" t="n">
        <v>2.91</v>
      </c>
      <c r="AC48" s="32" t="n">
        <v>2.84</v>
      </c>
      <c r="AD48" s="152" t="n">
        <v>0.0437</v>
      </c>
      <c r="AE48" s="152" t="n">
        <v>0.028</v>
      </c>
      <c r="AF48" s="152" t="n">
        <v>0.0114</v>
      </c>
      <c r="AG48" s="152" t="n">
        <v>0.0467</v>
      </c>
      <c r="AH48" s="152" t="n">
        <v>0.0173</v>
      </c>
      <c r="AI48" s="152" t="n">
        <v>0.0184</v>
      </c>
      <c r="AJ48" s="152" t="n">
        <v>0.0148</v>
      </c>
      <c r="AK48" s="152" t="n">
        <v>0.0062</v>
      </c>
      <c r="AL48" s="152" t="n">
        <v>0.0889</v>
      </c>
      <c r="AM48" s="152" t="n">
        <v>0.0096</v>
      </c>
      <c r="AN48" s="152" t="n">
        <v>0.0035</v>
      </c>
      <c r="AO48" s="152" t="n">
        <v>-9999.9999</v>
      </c>
      <c r="AP48" s="152" t="n">
        <v>0.0491</v>
      </c>
      <c r="AQ48" s="127"/>
      <c r="AR48" s="152" t="n">
        <v>0.0393</v>
      </c>
      <c r="AS48" s="152" t="n">
        <v>0.1472</v>
      </c>
      <c r="AT48" s="127" t="n">
        <v>0.1865</v>
      </c>
      <c r="AU48" s="152" t="n">
        <v>0.0296</v>
      </c>
      <c r="AV48" s="152" t="n">
        <v>-9999.9999</v>
      </c>
      <c r="AW48" s="152" t="n">
        <v>-9999.9999</v>
      </c>
      <c r="AX48" s="152" t="n">
        <v>0.0779</v>
      </c>
      <c r="AY48" s="152" t="n">
        <v>0.2948</v>
      </c>
      <c r="AZ48" s="153" t="n">
        <v>0.3727</v>
      </c>
      <c r="BA48" s="152" t="n">
        <v>0.0084</v>
      </c>
      <c r="BB48" s="123"/>
    </row>
    <row r="49" customFormat="false" ht="1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1</v>
      </c>
      <c r="C49" s="112" t="n">
        <v>15</v>
      </c>
      <c r="D49" s="113" t="n">
        <v>2011</v>
      </c>
      <c r="E49" s="113" t="n">
        <v>26.3</v>
      </c>
      <c r="F49" s="114" t="n">
        <v>4.4258</v>
      </c>
      <c r="G49" s="136" t="n">
        <v>36.041</v>
      </c>
      <c r="H49" s="113" t="n">
        <v>40</v>
      </c>
      <c r="I49" s="135" t="n">
        <v>43</v>
      </c>
      <c r="J49" s="116" t="n">
        <f aca="false">IF(ISBLANK(D49),"",IF(VLOOKUP(D49,'Volumes flacons'!$A$5:$C$1023,2)=0,"",IF(D49&gt;'Volumes flacons'!$A$1023,"Mauvais numéro",IF(D49&lt;'Volumes flacons'!$A$5,"Mauvais numéro",(VLOOKUP(D49,'Volumes flacons'!$A$5:$C$1023,3))))))</f>
        <v>110.81</v>
      </c>
      <c r="K49" s="117" t="n">
        <f aca="false">IF(ISBLANK(E49),"",(0.000824493-(0.0000040899*E49)+(0.000000076438*E49^2)-(0.00000000082467*E49^3)+(0.0000000000053875*E49^4)))</f>
        <v>0.000757375658487249</v>
      </c>
      <c r="L49" s="117" t="n">
        <f aca="false">IF(ISBLANK(E49),"",(-0.00000572466+(0.00000010227*E49)-(0.0000000016546*E49^2)))</f>
        <v>-4.179429274E-006</v>
      </c>
      <c r="M49" s="117" t="n">
        <f aca="false">IF(ISBLANK(E49),"",IF(ISBLANK(G49),(O49+(K49*35)+(L49*35^1.5)+(0.00000048314*35^2)),(O49+(K49*G49)+(L49*G49^1.5)+(0.00000048314*G49^2))))</f>
        <v>1.02372670407181</v>
      </c>
      <c r="N49" s="118" t="n">
        <f aca="false">IF(ISBLANK(D49),"",IF(ISBLANK(G49),J49*(1+0.00001*(35-20)),J49*(1+0.00001*(G49-20))))</f>
        <v>110.8277750321</v>
      </c>
      <c r="O49" s="117" t="n">
        <f aca="false">IF(ISBLANK(E49),"",(0.999842594+(0.00006793952*E49)-(0.00000909529*E49^2)+(0.0000001001685*E49^3)-(0.000000001120083*E49^4)+(0.000000000006536332*E49^5)))</f>
        <v>0.996706850854433</v>
      </c>
      <c r="P49" s="119" t="n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4.57990822414119</v>
      </c>
      <c r="Q49" s="120" t="n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>4.4737606295947</v>
      </c>
      <c r="R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>204.538701290146</v>
      </c>
      <c r="S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>199.798149717699</v>
      </c>
      <c r="T49" s="32" t="n">
        <v>0.01</v>
      </c>
      <c r="U49" s="32" t="n">
        <v>0.01</v>
      </c>
      <c r="V49" s="32" t="n">
        <v>0</v>
      </c>
      <c r="W49" s="32" t="n">
        <v>0</v>
      </c>
      <c r="X49" s="32" t="n">
        <v>0</v>
      </c>
      <c r="Y49" s="32" t="n">
        <v>0</v>
      </c>
      <c r="Z49" s="32" t="n">
        <v>0.09</v>
      </c>
      <c r="AA49" s="32" t="n">
        <v>0.09</v>
      </c>
      <c r="AB49" s="32" t="n">
        <v>1.47</v>
      </c>
      <c r="AC49" s="32" t="n">
        <v>1.44</v>
      </c>
      <c r="AD49" s="152" t="n">
        <v>0.0071</v>
      </c>
      <c r="AE49" s="152" t="n">
        <v>0.0118</v>
      </c>
      <c r="AF49" s="152" t="n">
        <v>0.0147</v>
      </c>
      <c r="AG49" s="152" t="n">
        <v>0.0072</v>
      </c>
      <c r="AH49" s="152" t="n">
        <v>0.0082</v>
      </c>
      <c r="AI49" s="152" t="n">
        <v>-9999.9999</v>
      </c>
      <c r="AJ49" s="152" t="n">
        <v>-9999.9999</v>
      </c>
      <c r="AK49" s="152" t="n">
        <v>0.0021</v>
      </c>
      <c r="AL49" s="152" t="n">
        <v>0.0215</v>
      </c>
      <c r="AM49" s="152" t="n">
        <v>0.0076</v>
      </c>
      <c r="AN49" s="152" t="n">
        <v>-9999.9999</v>
      </c>
      <c r="AO49" s="152" t="n">
        <v>-9999.9999</v>
      </c>
      <c r="AP49" s="152" t="n">
        <v>0.0811</v>
      </c>
      <c r="AQ49" s="127"/>
      <c r="AR49" s="152" t="n">
        <v>0.0102</v>
      </c>
      <c r="AS49" s="152" t="n">
        <v>0.0143</v>
      </c>
      <c r="AT49" s="127" t="n">
        <v>0.0245</v>
      </c>
      <c r="AU49" s="152" t="n">
        <v>0.0204</v>
      </c>
      <c r="AV49" s="152" t="n">
        <v>-9999.9999</v>
      </c>
      <c r="AW49" s="152" t="n">
        <v>-9999.9999</v>
      </c>
      <c r="AX49" s="152" t="n">
        <v>0.0889</v>
      </c>
      <c r="AY49" s="152" t="n">
        <v>0.1086</v>
      </c>
      <c r="AZ49" s="153" t="n">
        <v>0.1975</v>
      </c>
      <c r="BA49" s="152" t="n">
        <v>0.0025</v>
      </c>
      <c r="BB49" s="123"/>
    </row>
    <row r="50" customFormat="false" ht="15" hidden="false" customHeight="false" outlineLevel="0" collapsed="false">
      <c r="A50" s="110"/>
      <c r="B50" s="111"/>
      <c r="C50" s="112" t="n">
        <v>16</v>
      </c>
      <c r="D50" s="113"/>
      <c r="E50" s="113"/>
      <c r="F50" s="114"/>
      <c r="G50" s="136"/>
      <c r="H50" s="113" t="n">
        <v>40</v>
      </c>
      <c r="I50" s="135" t="n">
        <v>43.1</v>
      </c>
      <c r="J50" s="116"/>
      <c r="K50" s="117"/>
      <c r="L50" s="117"/>
      <c r="M50" s="117"/>
      <c r="N50" s="118"/>
      <c r="O50" s="117"/>
      <c r="P50" s="119"/>
      <c r="Q50" s="120"/>
      <c r="R50" s="121"/>
      <c r="S50" s="121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152" t="n">
        <v>0.0046</v>
      </c>
      <c r="AE50" s="152" t="n">
        <v>0.0057</v>
      </c>
      <c r="AF50" s="152" t="n">
        <v>0.0057</v>
      </c>
      <c r="AG50" s="152" t="n">
        <v>0.0039</v>
      </c>
      <c r="AH50" s="152" t="n">
        <v>0.0043</v>
      </c>
      <c r="AI50" s="152" t="n">
        <v>-9999.9999</v>
      </c>
      <c r="AJ50" s="152" t="n">
        <v>-9999.9999</v>
      </c>
      <c r="AK50" s="152" t="n">
        <v>0.0018</v>
      </c>
      <c r="AL50" s="152" t="n">
        <v>0.0167</v>
      </c>
      <c r="AM50" s="152" t="n">
        <v>0.0042</v>
      </c>
      <c r="AN50" s="152" t="n">
        <v>-9999.9999</v>
      </c>
      <c r="AO50" s="152" t="n">
        <v>-9999.9999</v>
      </c>
      <c r="AP50" s="152" t="n">
        <v>0.0646</v>
      </c>
      <c r="AQ50" s="127"/>
      <c r="AR50" s="152" t="n">
        <v>0.0044</v>
      </c>
      <c r="AS50" s="152" t="n">
        <v>0.008</v>
      </c>
      <c r="AT50" s="127" t="n">
        <v>0.0124</v>
      </c>
      <c r="AU50" s="152" t="n">
        <v>0.0112</v>
      </c>
      <c r="AV50" s="152" t="n">
        <v>-9999.9999</v>
      </c>
      <c r="AW50" s="152" t="n">
        <v>-9999.9999</v>
      </c>
      <c r="AX50" s="152" t="n">
        <v>0.037</v>
      </c>
      <c r="AY50" s="152" t="n">
        <v>0.0622</v>
      </c>
      <c r="AZ50" s="153" t="n">
        <v>0.0992</v>
      </c>
      <c r="BA50" s="152" t="n">
        <v>-9999.9999</v>
      </c>
      <c r="BB50" s="123"/>
    </row>
    <row r="51" customFormat="false" ht="1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1</v>
      </c>
      <c r="C51" s="112" t="n">
        <v>17</v>
      </c>
      <c r="D51" s="113" t="n">
        <v>2012</v>
      </c>
      <c r="E51" s="113" t="n">
        <v>28.9</v>
      </c>
      <c r="F51" s="114" t="n">
        <v>4.3027</v>
      </c>
      <c r="G51" s="136" t="n">
        <v>34.5681</v>
      </c>
      <c r="H51" s="113" t="n">
        <v>20</v>
      </c>
      <c r="I51" s="113" t="n">
        <v>25</v>
      </c>
      <c r="J51" s="116" t="n">
        <f aca="false">IF(ISBLANK(D51),"",IF(VLOOKUP(D51,'Volumes flacons'!$A$5:$C$1023,2)=0,"",IF(D51&gt;'Volumes flacons'!$A$1023,"Mauvais numéro",IF(D51&lt;'Volumes flacons'!$A$5,"Mauvais numéro",(VLOOKUP(D51,'Volumes flacons'!$A$5:$C$1023,3))))))</f>
        <v>110.46</v>
      </c>
      <c r="K51" s="117" t="n">
        <f aca="false">IF(ISBLANK(E51),"",(0.000824493-(0.0000040899*E51)+(0.000000076438*E51^2)-(0.00000000082467*E51^3)+(0.0000000000053875*E51^4)))</f>
        <v>0.000753989332274109</v>
      </c>
      <c r="L51" s="117" t="n">
        <f aca="false">IF(ISBLANK(E51),"",(-0.00000572466+(0.00000010227*E51)-(0.0000000016546*E51^2)))</f>
        <v>-4.150995466E-006</v>
      </c>
      <c r="M51" s="117" t="n">
        <f aca="false">IF(ISBLANK(E51),"",IF(ISBLANK(G51),(O51+(K51*35)+(L51*35^1.5)+(0.00000048314*35^2)),(O51+(K51*G51)+(L51*G51^1.5)+(0.00000048314*G51^2))))</f>
        <v>1.02177547461806</v>
      </c>
      <c r="N51" s="118" t="n">
        <f aca="false">IF(ISBLANK(D51),"",IF(ISBLANK(G51),J51*(1+0.00001*(35-20)),J51*(1+0.00001*(G51-20))))</f>
        <v>110.47609192326</v>
      </c>
      <c r="O51" s="117" t="n">
        <f aca="false">IF(ISBLANK(E51),"",(0.999842594+(0.00006793952*E51)-(0.00000909529*E51^2)+(0.0000001001685*E51^3)-(0.000000001120083*E51^4)+(0.000000000006536332*E51^5)))</f>
        <v>0.995977822369731</v>
      </c>
      <c r="P51" s="119" t="n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>4.46652075049175</v>
      </c>
      <c r="Q51" s="120" t="n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>4.37133290184063</v>
      </c>
      <c r="R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>199.474816716962</v>
      </c>
      <c r="S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>195.223727396202</v>
      </c>
      <c r="T51" s="32" t="n">
        <v>0.01</v>
      </c>
      <c r="U51" s="32" t="n">
        <v>0.01</v>
      </c>
      <c r="V51" s="32" t="n">
        <v>0.01</v>
      </c>
      <c r="W51" s="32" t="n">
        <v>0.01</v>
      </c>
      <c r="X51" s="32" t="n">
        <v>0</v>
      </c>
      <c r="Y51" s="32" t="n">
        <v>0</v>
      </c>
      <c r="Z51" s="32" t="n">
        <v>0.04</v>
      </c>
      <c r="AA51" s="32" t="n">
        <v>0.04</v>
      </c>
      <c r="AB51" s="32" t="n">
        <v>1.06</v>
      </c>
      <c r="AC51" s="32" t="n">
        <v>1.04</v>
      </c>
      <c r="AD51" s="152" t="n">
        <v>0.0038</v>
      </c>
      <c r="AE51" s="152" t="n">
        <v>0.0046</v>
      </c>
      <c r="AF51" s="152" t="n">
        <v>0.0032</v>
      </c>
      <c r="AG51" s="152" t="n">
        <v>0.0033</v>
      </c>
      <c r="AH51" s="152" t="n">
        <v>0.0049</v>
      </c>
      <c r="AI51" s="152" t="n">
        <v>-9999.9999</v>
      </c>
      <c r="AJ51" s="152" t="n">
        <v>-9999.9999</v>
      </c>
      <c r="AK51" s="152" t="n">
        <v>0.0017</v>
      </c>
      <c r="AL51" s="152" t="n">
        <v>0.0143</v>
      </c>
      <c r="AM51" s="152" t="n">
        <v>0.0045</v>
      </c>
      <c r="AN51" s="152" t="n">
        <v>-9999.9999</v>
      </c>
      <c r="AO51" s="152" t="n">
        <v>-9999.9999</v>
      </c>
      <c r="AP51" s="152" t="n">
        <v>0.0961</v>
      </c>
      <c r="AQ51" s="127"/>
      <c r="AR51" s="152" t="n">
        <v>0.0052</v>
      </c>
      <c r="AS51" s="152" t="n">
        <v>0.0063</v>
      </c>
      <c r="AT51" s="127" t="n">
        <v>0.0115</v>
      </c>
      <c r="AU51" s="152" t="n">
        <v>0.0141</v>
      </c>
      <c r="AV51" s="152" t="n">
        <v>-9999.9999</v>
      </c>
      <c r="AW51" s="152" t="n">
        <v>-9999.9999</v>
      </c>
      <c r="AX51" s="152" t="n">
        <v>0.0562</v>
      </c>
      <c r="AY51" s="152" t="n">
        <v>0.0552</v>
      </c>
      <c r="AZ51" s="153" t="n">
        <v>0.1114</v>
      </c>
      <c r="BA51" s="152" t="n">
        <v>-9999.9999</v>
      </c>
      <c r="BB51" s="123"/>
    </row>
    <row r="52" customFormat="false" ht="15" hidden="false" customHeight="false" outlineLevel="0" collapsed="false">
      <c r="A52" s="110"/>
      <c r="B52" s="111"/>
      <c r="C52" s="112" t="n">
        <v>18</v>
      </c>
      <c r="D52" s="113"/>
      <c r="E52" s="113"/>
      <c r="F52" s="114"/>
      <c r="G52" s="136"/>
      <c r="H52" s="113" t="n">
        <v>10</v>
      </c>
      <c r="I52" s="113" t="n">
        <v>14.3</v>
      </c>
      <c r="J52" s="116"/>
      <c r="K52" s="117"/>
      <c r="L52" s="117"/>
      <c r="M52" s="117"/>
      <c r="N52" s="118"/>
      <c r="O52" s="117"/>
      <c r="P52" s="119"/>
      <c r="Q52" s="120"/>
      <c r="R52" s="121"/>
      <c r="S52" s="121"/>
      <c r="T52" s="32" t="n">
        <v>0.01</v>
      </c>
      <c r="U52" s="32" t="n">
        <v>0.01</v>
      </c>
      <c r="V52" s="32" t="n">
        <v>0</v>
      </c>
      <c r="W52" s="32" t="n">
        <v>0</v>
      </c>
      <c r="X52" s="32" t="n">
        <v>0</v>
      </c>
      <c r="Y52" s="32" t="n">
        <v>0</v>
      </c>
      <c r="Z52" s="32" t="n">
        <v>0.03</v>
      </c>
      <c r="AA52" s="32" t="n">
        <v>0.03</v>
      </c>
      <c r="AB52" s="32" t="n">
        <v>1.02</v>
      </c>
      <c r="AC52" s="32" t="n">
        <v>1</v>
      </c>
      <c r="AD52" s="152"/>
      <c r="AE52" s="152"/>
      <c r="AF52" s="152"/>
      <c r="AG52" s="152"/>
      <c r="AH52" s="152"/>
      <c r="AI52" s="152"/>
      <c r="AJ52" s="152"/>
      <c r="AK52" s="152"/>
      <c r="AL52" s="152"/>
      <c r="AM52" s="152"/>
      <c r="AN52" s="152"/>
      <c r="AO52" s="152"/>
      <c r="AP52" s="152"/>
      <c r="AQ52" s="127"/>
      <c r="AR52" s="152"/>
      <c r="AS52" s="152"/>
      <c r="AT52" s="127"/>
      <c r="AU52" s="152"/>
      <c r="AV52" s="152"/>
      <c r="AW52" s="152"/>
      <c r="AX52" s="152"/>
      <c r="AY52" s="152"/>
      <c r="AZ52" s="153"/>
      <c r="BA52" s="152"/>
      <c r="BB52" s="123"/>
    </row>
    <row r="53" customFormat="false" ht="1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1</v>
      </c>
      <c r="C53" s="112" t="n">
        <v>19</v>
      </c>
      <c r="D53" s="113" t="n">
        <v>2013</v>
      </c>
      <c r="E53" s="113" t="n">
        <v>29</v>
      </c>
      <c r="F53" s="114" t="n">
        <v>4.2634</v>
      </c>
      <c r="G53" s="136" t="n">
        <v>34.4801</v>
      </c>
      <c r="H53" s="113" t="n">
        <v>0</v>
      </c>
      <c r="I53" s="113" t="n">
        <v>4</v>
      </c>
      <c r="J53" s="116" t="n">
        <f aca="false">IF(ISBLANK(D53),"",IF(VLOOKUP(D53,'Volumes flacons'!$A$5:$C$1023,2)=0,"",IF(D53&gt;'Volumes flacons'!$A$1023,"Mauvais numéro",IF(D53&lt;'Volumes flacons'!$A$5,"Mauvais numéro",(VLOOKUP(D53,'Volumes flacons'!$A$5:$C$1023,3))))))</f>
        <v>109.83</v>
      </c>
      <c r="K53" s="117" t="n">
        <f aca="false">IF(ISBLANK(E53),"",(0.000824493-(0.0000040899*E53)+(0.000000076438*E53^2)-(0.00000000082467*E53^3)+(0.0000000000053875*E53^4)))</f>
        <v>0.0007538678577575</v>
      </c>
      <c r="L53" s="117" t="n">
        <f aca="false">IF(ISBLANK(E53),"",(-0.00000572466+(0.00000010227*E53)-(0.0000000016546*E53^2)))</f>
        <v>-4.1503486E-006</v>
      </c>
      <c r="M53" s="117" t="n">
        <f aca="false">IF(ISBLANK(E53),"",IF(ISBLANK(G53),(O53+(K53*35)+(L53*35^1.5)+(0.00000048314*35^2)),(O53+(K53*G53)+(L53*G53^1.5)+(0.00000048314*G53^2))))</f>
        <v>1.02167609251051</v>
      </c>
      <c r="N53" s="118" t="n">
        <f aca="false">IF(ISBLANK(D53),"",IF(ISBLANK(G53),J53*(1+0.00001*(35-20)),J53*(1+0.00001*(G53-20))))</f>
        <v>109.84590349383</v>
      </c>
      <c r="O53" s="117" t="n">
        <f aca="false">IF(ISBLANK(E53),"",(0.999842594+(0.00006793952*E53)-(0.00000909529*E53^2)+(0.0000001001685*E53^3)-(0.000000001120083*E53^4)+(0.000000000006536332*E53^5)))</f>
        <v>0.995948564991742</v>
      </c>
      <c r="P53" s="119" t="n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4.45144765175113</v>
      </c>
      <c r="Q53" s="120" t="n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>4.35700481236947</v>
      </c>
      <c r="R53" s="121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>198.801652127206</v>
      </c>
      <c r="S53" s="121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>194.58383492042</v>
      </c>
      <c r="T53" s="32" t="n">
        <v>0.01</v>
      </c>
      <c r="U53" s="32" t="n">
        <v>0.01</v>
      </c>
      <c r="V53" s="32" t="n">
        <v>0</v>
      </c>
      <c r="W53" s="32" t="n">
        <v>0</v>
      </c>
      <c r="X53" s="32" t="n">
        <v>0</v>
      </c>
      <c r="Y53" s="32" t="n">
        <v>0</v>
      </c>
      <c r="Z53" s="32" t="n">
        <v>0.04</v>
      </c>
      <c r="AA53" s="32" t="n">
        <v>0.04</v>
      </c>
      <c r="AB53" s="32" t="n">
        <v>1.05</v>
      </c>
      <c r="AC53" s="32" t="n">
        <v>1.03</v>
      </c>
      <c r="AD53" s="152" t="n">
        <v>0.0043</v>
      </c>
      <c r="AE53" s="152" t="n">
        <v>0.0045</v>
      </c>
      <c r="AF53" s="152" t="n">
        <v>0.003</v>
      </c>
      <c r="AG53" s="152" t="n">
        <v>0.0043</v>
      </c>
      <c r="AH53" s="152" t="n">
        <v>0.0049</v>
      </c>
      <c r="AI53" s="152" t="n">
        <v>-9999.9999</v>
      </c>
      <c r="AJ53" s="152" t="n">
        <v>-9999.9999</v>
      </c>
      <c r="AK53" s="152" t="n">
        <v>-9999.9999</v>
      </c>
      <c r="AL53" s="152" t="n">
        <v>0.0163</v>
      </c>
      <c r="AM53" s="152" t="n">
        <v>0.0046</v>
      </c>
      <c r="AN53" s="152" t="n">
        <v>-9999.9999</v>
      </c>
      <c r="AO53" s="152" t="n">
        <v>-9999.9999</v>
      </c>
      <c r="AP53" s="152" t="n">
        <v>0.0741</v>
      </c>
      <c r="AQ53" s="127"/>
      <c r="AR53" s="152" t="n">
        <v>0.004</v>
      </c>
      <c r="AS53" s="152" t="n">
        <v>0.0062</v>
      </c>
      <c r="AT53" s="127" t="n">
        <v>0.0101</v>
      </c>
      <c r="AU53" s="152" t="n">
        <v>0.0117</v>
      </c>
      <c r="AV53" s="152" t="n">
        <v>-9999.9999</v>
      </c>
      <c r="AW53" s="152" t="n">
        <v>-9999.9999</v>
      </c>
      <c r="AX53" s="152" t="n">
        <v>0.0423</v>
      </c>
      <c r="AY53" s="152" t="n">
        <v>0.0552</v>
      </c>
      <c r="AZ53" s="153" t="n">
        <v>0.0975</v>
      </c>
      <c r="BA53" s="152" t="n">
        <v>-9999.9999</v>
      </c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56"/>
      <c r="E54" s="156"/>
      <c r="F54" s="157"/>
      <c r="G54" s="158"/>
      <c r="H54" s="156"/>
      <c r="I54" s="159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60" t="str">
        <f aca="false">IF(ISBLANK(E54),"",(0.000824493-(0.0000040899*E54)+(0.000000076438*E54^2)-(0.00000000082467*E54^3)+(0.0000000000053875*E54^4)))</f>
        <v/>
      </c>
      <c r="L54" s="160" t="str">
        <f aca="false">IF(ISBLANK(E54),"",(-0.00000572466+(0.00000010227*E54)-(0.0000000016546*E54^2)))</f>
        <v/>
      </c>
      <c r="M54" s="160" t="str">
        <f aca="false">IF(ISBLANK(E54),"",IF(ISBLANK(G54),(O54+(K54*35)+(L54*35^1.5)+(0.00000048314*35^2)),(O54+(K54*G54)+(L54*G54^1.5)+(0.00000048314*G54^2))))</f>
        <v/>
      </c>
      <c r="N54" s="161" t="str">
        <f aca="false">IF(ISBLANK(D54),"",IF(ISBLANK(G54),J54*(1+0.00001*(35-20)),J54*(1+0.00001*(G54-20))))</f>
        <v/>
      </c>
      <c r="O54" s="160" t="str">
        <f aca="false">IF(ISBLANK(E54),"",(0.999842594+(0.00006793952*E54)-(0.00000909529*E54^2)+(0.0000001001685*E54^3)-(0.000000001120083*E54^4)+(0.000000000006536332*E54^5)))</f>
        <v/>
      </c>
      <c r="P54" s="162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6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63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13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14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15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32"/>
      <c r="U57" s="32"/>
      <c r="V57" s="122"/>
      <c r="W57" s="122"/>
      <c r="X57" s="122"/>
      <c r="Y57" s="122"/>
      <c r="Z57" s="32"/>
      <c r="AA57" s="32"/>
      <c r="AB57" s="122"/>
      <c r="AC57" s="122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16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17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32"/>
      <c r="U59" s="32"/>
      <c r="V59" s="122"/>
      <c r="W59" s="122"/>
      <c r="X59" s="122"/>
      <c r="Y59" s="122"/>
      <c r="Z59" s="32"/>
      <c r="AA59" s="32"/>
      <c r="AB59" s="122"/>
      <c r="AC59" s="122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18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19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20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3" customFormat="false" ht="15.75" hidden="false" customHeight="false" outlineLevel="0" collapsed="false">
      <c r="A63" s="110" t="n">
        <f aca="false">IF(ISBLANK(VLOOKUP(D63,'Volumes flacons'!A5:C623,3)),0,1)</f>
        <v>1</v>
      </c>
      <c r="B63" s="111" t="n">
        <f aca="false">IF(ISBLANK(D63),0,IF(ISBLANK(E63),0,IF(ISBLANK(F63),0,1)))</f>
        <v>0</v>
      </c>
      <c r="C63" s="112" t="n">
        <v>21</v>
      </c>
      <c r="D63" s="113"/>
      <c r="E63" s="113"/>
      <c r="F63" s="124"/>
      <c r="G63" s="115"/>
      <c r="H63" s="113"/>
      <c r="I63" s="113"/>
      <c r="J63" s="116" t="str">
        <f aca="false">IF(ISBLANK(D63),"",IF(VLOOKUP(D63,'Volumes flacons'!$A$5:$C$1023,2)=0,"",IF(D63&gt;'Volumes flacons'!$A$1023,"Mauvais numéro",IF(D63&lt;'Volumes flacons'!$A$5,"Mauvais numéro",(VLOOKUP(D63,'Volumes flacons'!$A$5:$C$1023,3))))))</f>
        <v/>
      </c>
      <c r="K63" s="117" t="str">
        <f aca="false">IF(ISBLANK(E63),"",(0.000824493-(0.0000040899*E63)+(0.000000076438*E63^2)-(0.00000000082467*E63^3)+(0.0000000000053875*E63^4)))</f>
        <v/>
      </c>
      <c r="L63" s="117" t="str">
        <f aca="false">IF(ISBLANK(E63),"",(-0.00000572466+(0.00000010227*E63)-(0.0000000016546*E63^2)))</f>
        <v/>
      </c>
      <c r="M63" s="117" t="str">
        <f aca="false">IF(ISBLANK(E63),"",IF(ISBLANK(G63),(O63+(K63*35)+(L63*35^1.5)+(0.00000048314*35^2)),(O63+(K63*G63)+(L63*G63^1.5)+(0.00000048314*G63^2))))</f>
        <v/>
      </c>
      <c r="N63" s="118" t="str">
        <f aca="false">IF(ISBLANK(D63),"",IF(ISBLANK(G63),J63*(1+0.00001*(35-20)),J63*(1+0.00001*(G63-20))))</f>
        <v/>
      </c>
      <c r="O63" s="117" t="str">
        <f aca="false">IF(ISBLANK(E63),"",(0.999842594+(0.00006793952*E63)-(0.00000909529*E63^2)+(0.0000001001685*E63^3)-(0.000000001120083*E63^4)+(0.000000000006536332*E63^5)))</f>
        <v/>
      </c>
      <c r="P63" s="119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N°",IF(AND(D63&gt;499,D63&lt;1141),"Err.N°",(((((F63)+'Correction de volume'!$G$7)*(($P$21)*($P$19)*5598)/(($R$16)-($R$17)))-(($P$27)*1000))/((N63)-($P$26))))))))))))</f>
        <v/>
      </c>
      <c r="Q63" s="120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Flac.",P63/M63)))))))))</f>
        <v/>
      </c>
      <c r="R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Flac.",((44.66*P63)/M63)))))))))))</f>
        <v/>
      </c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</row>
    <row r="64" customFormat="false" ht="15.75" hidden="false" customHeight="false" outlineLevel="0" collapsed="false">
      <c r="A64" s="110" t="n">
        <f aca="false">IF(ISBLANK(VLOOKUP(D64,'Volumes flacons'!A5:C623,3)),0,1)</f>
        <v>1</v>
      </c>
      <c r="B64" s="111" t="n">
        <f aca="false">IF(ISBLANK(D64),0,IF(ISBLANK(E64),0,IF(ISBLANK(F64),0,1)))</f>
        <v>0</v>
      </c>
      <c r="C64" s="112" t="n">
        <v>22</v>
      </c>
      <c r="D64" s="113"/>
      <c r="E64" s="113"/>
      <c r="F64" s="124"/>
      <c r="G64" s="115"/>
      <c r="H64" s="113"/>
      <c r="I64" s="113"/>
      <c r="J64" s="116" t="str">
        <f aca="false">IF(ISBLANK(D64),"",IF(VLOOKUP(D64,'Volumes flacons'!$A$5:$C$1023,2)=0,"",IF(D64&gt;'Volumes flacons'!$A$1023,"Mauvais numéro",IF(D64&lt;'Volumes flacons'!$A$5,"Mauvais numéro",(VLOOKUP(D64,'Volumes flacons'!$A$5:$C$1023,3))))))</f>
        <v/>
      </c>
      <c r="K64" s="117" t="str">
        <f aca="false">IF(ISBLANK(E64),"",(0.000824493-(0.0000040899*E64)+(0.000000076438*E64^2)-(0.00000000082467*E64^3)+(0.0000000000053875*E64^4)))</f>
        <v/>
      </c>
      <c r="L64" s="117" t="str">
        <f aca="false">IF(ISBLANK(E64),"",(-0.00000572466+(0.00000010227*E64)-(0.0000000016546*E64^2)))</f>
        <v/>
      </c>
      <c r="M64" s="117" t="str">
        <f aca="false">IF(ISBLANK(E64),"",IF(ISBLANK(G64),(O64+(K64*35)+(L64*35^1.5)+(0.00000048314*35^2)),(O64+(K64*G64)+(L64*G64^1.5)+(0.00000048314*G64^2))))</f>
        <v/>
      </c>
      <c r="N64" s="118" t="str">
        <f aca="false">IF(ISBLANK(D64),"",IF(ISBLANK(G64),J64*(1+0.00001*(35-20)),J64*(1+0.00001*(G64-20))))</f>
        <v/>
      </c>
      <c r="O64" s="117" t="str">
        <f aca="false">IF(ISBLANK(E64),"",(0.999842594+(0.00006793952*E64)-(0.00000909529*E64^2)+(0.0000001001685*E64^3)-(0.000000001120083*E64^4)+(0.000000000006536332*E64^5)))</f>
        <v/>
      </c>
      <c r="P64" s="119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N°",IF(AND(D64&gt;499,D64&lt;1141),"Err.N°",(((((F64)+'Correction de volume'!$G$7)*(($P$21)*($P$19)*5598)/(($R$16)-($R$17)))-(($P$27)*1000))/((N64)-($P$26))))))))))))</f>
        <v/>
      </c>
      <c r="Q64" s="120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Flac.",P64/M64)))))))))</f>
        <v/>
      </c>
      <c r="R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Flac.",((44.66*P64)/M64)))))))))))</f>
        <v/>
      </c>
      <c r="T64" s="32"/>
      <c r="U64" s="32"/>
      <c r="V64" s="122"/>
      <c r="W64" s="122"/>
      <c r="X64" s="122"/>
      <c r="Y64" s="122"/>
      <c r="Z64" s="32"/>
      <c r="AA64" s="32"/>
      <c r="AB64" s="122"/>
      <c r="AC64" s="122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</row>
    <row r="65" customFormat="false" ht="15.75" hidden="false" customHeight="false" outlineLevel="0" collapsed="false">
      <c r="A65" s="110" t="n">
        <f aca="false">IF(ISBLANK(VLOOKUP(D65,'Volumes flacons'!A5:C623,3)),0,1)</f>
        <v>1</v>
      </c>
      <c r="B65" s="111" t="n">
        <f aca="false">IF(ISBLANK(D65),0,IF(ISBLANK(E65),0,IF(ISBLANK(F65),0,1)))</f>
        <v>0</v>
      </c>
      <c r="C65" s="112" t="n">
        <v>23</v>
      </c>
      <c r="D65" s="113"/>
      <c r="E65" s="113"/>
      <c r="F65" s="124"/>
      <c r="G65" s="115"/>
      <c r="H65" s="113"/>
      <c r="I65" s="113"/>
      <c r="J65" s="116" t="str">
        <f aca="false">IF(ISBLANK(D65),"",IF(VLOOKUP(D65,'Volumes flacons'!$A$5:$C$1023,2)=0,"",IF(D65&gt;'Volumes flacons'!$A$1023,"Mauvais numéro",IF(D65&lt;'Volumes flacons'!$A$5,"Mauvais numéro",(VLOOKUP(D65,'Volumes flacons'!$A$5:$C$1023,3))))))</f>
        <v/>
      </c>
      <c r="K65" s="117" t="str">
        <f aca="false">IF(ISBLANK(E65),"",(0.000824493-(0.0000040899*E65)+(0.000000076438*E65^2)-(0.00000000082467*E65^3)+(0.0000000000053875*E65^4)))</f>
        <v/>
      </c>
      <c r="L65" s="117" t="str">
        <f aca="false">IF(ISBLANK(E65),"",(-0.00000572466+(0.00000010227*E65)-(0.0000000016546*E65^2)))</f>
        <v/>
      </c>
      <c r="M65" s="117" t="str">
        <f aca="false">IF(ISBLANK(E65),"",IF(ISBLANK(G65),(O65+(K65*35)+(L65*35^1.5)+(0.00000048314*35^2)),(O65+(K65*G65)+(L65*G65^1.5)+(0.00000048314*G65^2))))</f>
        <v/>
      </c>
      <c r="N65" s="118" t="str">
        <f aca="false">IF(ISBLANK(D65),"",IF(ISBLANK(G65),J65*(1+0.00001*(35-20)),J65*(1+0.00001*(G65-20))))</f>
        <v/>
      </c>
      <c r="O65" s="117" t="str">
        <f aca="false">IF(ISBLANK(E65),"",(0.999842594+(0.00006793952*E65)-(0.00000909529*E65^2)+(0.0000001001685*E65^3)-(0.000000001120083*E65^4)+(0.000000000006536332*E65^5)))</f>
        <v/>
      </c>
      <c r="P65" s="119" t="str">
        <f aca="false">IF(ISBLANK($R$16),"",IF(A65=0,"",IF(ISBLANK($R$17),"",IF(B65=0,"",IF($O$28=$I$29,"",IF(AND($I$29=$O$29,D65&lt;1000),"N° Flac.",IF(AND($I$29=$O$30,D65&gt;1000),"N° Flac.",IF(AND(D65&gt;1202,D65&lt;2001),"Err. N°",IF(AND(D65&gt;499,D65&lt;1141),"Err.N°",(((((F65)+'Correction de volume'!$G$7)*(($P$21)*($P$19)*5598)/(($R$16)-($R$17)))-(($P$27)*1000))/((N65)-($P$26))))))))))))</f>
        <v/>
      </c>
      <c r="Q65" s="120" t="str">
        <f aca="false">IF(ISBLANK($R$16),"",IF(A65=0,"",IF(ISBLANK($R$17),"",IF(AND(D65&gt;1202,D65&lt;2001),"Err. N°",IF(AND(D65&gt;499,D65&lt;1141),"Err.N°",IF(B65=0,"",IF($O$28=$I$29,"",IF(AND($I$29=$O$29,D65&lt;1000),"N° Flac.",IF(AND($I$29=$O$30,D65&gt;1000),"N° Flac.",P65/M65)))))))))</f>
        <v/>
      </c>
      <c r="R65" s="121" t="str">
        <f aca="false">IF(ISBLANK($R$16),"",IF(A65=0,"",IF(ISBLANK($R$17),"",IF(B65=0,"",IF(ISBLANK(J65),"",IF(AND(D65&gt;1202,D65&lt;2001),"Err. N°",IF(AND(D65&gt;499,D65&lt;1141),"Err.N°",IF($I$29=$O$28,"",IF(AND($I$29=$O$29,D65&lt;1000),"N° Flac.",IF(AND($I$29=$O$30,D65&gt;1000),"N° Flac.",((44.66*P65))))))))))))</f>
        <v/>
      </c>
      <c r="S65" s="121" t="str">
        <f aca="false">IF(ISBLANK($R$16),"",IF(A65=0,"",IF(ISBLANK($R$17),"",IF(B65=0,"",IF(ISBLANK(J65),"",IF(AND(D65&gt;1202,D65&lt;2001),"Err. N°",IF(AND(D65&gt;499,D65&lt;1141),"Err.N°",IF($I$29=$O$28,"",IF(AND($I$29=$O$29,D65&lt;1000),"N° Flac.",IF(AND($I$29=$O$30,D65&gt;1000),"N° Flac.",((44.66*P65)/M65)))))))))))</f>
        <v/>
      </c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</row>
    <row r="66" customFormat="false" ht="15.75" hidden="false" customHeight="false" outlineLevel="0" collapsed="false">
      <c r="A66" s="110" t="n">
        <f aca="false">IF(ISBLANK(VLOOKUP(D66,'Volumes flacons'!A5:C623,3)),0,1)</f>
        <v>1</v>
      </c>
      <c r="B66" s="111" t="n">
        <f aca="false">IF(ISBLANK(D66),0,IF(ISBLANK(E66),0,IF(ISBLANK(F66),0,1)))</f>
        <v>0</v>
      </c>
      <c r="C66" s="112" t="n">
        <v>24</v>
      </c>
      <c r="D66" s="113"/>
      <c r="E66" s="113"/>
      <c r="F66" s="124"/>
      <c r="G66" s="115"/>
      <c r="H66" s="113"/>
      <c r="I66" s="113"/>
      <c r="J66" s="116" t="str">
        <f aca="false">IF(ISBLANK(D66),"",IF(VLOOKUP(D66,'Volumes flacons'!$A$5:$C$1023,2)=0,"",IF(D66&gt;'Volumes flacons'!$A$1023,"Mauvais numéro",IF(D66&lt;'Volumes flacons'!$A$5,"Mauvais numéro",(VLOOKUP(D66,'Volumes flacons'!$A$5:$C$1023,3))))))</f>
        <v/>
      </c>
      <c r="K66" s="117" t="str">
        <f aca="false">IF(ISBLANK(E66),"",(0.000824493-(0.0000040899*E66)+(0.000000076438*E66^2)-(0.00000000082467*E66^3)+(0.0000000000053875*E66^4)))</f>
        <v/>
      </c>
      <c r="L66" s="117" t="str">
        <f aca="false">IF(ISBLANK(E66),"",(-0.00000572466+(0.00000010227*E66)-(0.0000000016546*E66^2)))</f>
        <v/>
      </c>
      <c r="M66" s="117" t="str">
        <f aca="false">IF(ISBLANK(E66),"",IF(ISBLANK(G66),(O66+(K66*35)+(L66*35^1.5)+(0.00000048314*35^2)),(O66+(K66*G66)+(L66*G66^1.5)+(0.00000048314*G66^2))))</f>
        <v/>
      </c>
      <c r="N66" s="118" t="str">
        <f aca="false">IF(ISBLANK(D66),"",IF(ISBLANK(G66),J66*(1+0.00001*(35-20)),J66*(1+0.00001*(G66-20))))</f>
        <v/>
      </c>
      <c r="O66" s="117" t="str">
        <f aca="false">IF(ISBLANK(E66),"",(0.999842594+(0.00006793952*E66)-(0.00000909529*E66^2)+(0.0000001001685*E66^3)-(0.000000001120083*E66^4)+(0.000000000006536332*E66^5)))</f>
        <v/>
      </c>
      <c r="P66" s="119" t="str">
        <f aca="false">IF(ISBLANK($R$16),"",IF(A66=0,"",IF(ISBLANK($R$17),"",IF(B66=0,"",IF($O$28=$I$29,"",IF(AND($I$29=$O$29,D66&lt;1000),"N° Flac.",IF(AND($I$29=$O$30,D66&gt;1000),"N° Flac.",IF(AND(D66&gt;1202,D66&lt;2001),"Err. N°",IF(AND(D66&gt;499,D66&lt;1141),"Err.N°",(((((F66)+'Correction de volume'!$G$7)*(($P$21)*($P$19)*5598)/(($R$16)-($R$17)))-(($P$27)*1000))/((N66)-($P$26))))))))))))</f>
        <v/>
      </c>
      <c r="Q66" s="120" t="str">
        <f aca="false">IF(ISBLANK($R$16),"",IF(A66=0,"",IF(ISBLANK($R$17),"",IF(AND(D66&gt;1202,D66&lt;2001),"Err. N°",IF(AND(D66&gt;499,D66&lt;1141),"Err.N°",IF(B66=0,"",IF($O$28=$I$29,"",IF(AND($I$29=$O$29,D66&lt;1000),"N° Flac.",IF(AND($I$29=$O$30,D66&gt;1000),"N° Flac.",P66/M66)))))))))</f>
        <v/>
      </c>
      <c r="R66" s="121" t="str">
        <f aca="false">IF(ISBLANK($R$16),"",IF(A66=0,"",IF(ISBLANK($R$17),"",IF(B66=0,"",IF(ISBLANK(J66),"",IF(AND(D66&gt;1202,D66&lt;2001),"Err. N°",IF(AND(D66&gt;499,D66&lt;1141),"Err.N°",IF($I$29=$O$28,"",IF(AND($I$29=$O$29,D66&lt;1000),"N° Flac.",IF(AND($I$29=$O$30,D66&gt;1000),"N° Flac.",((44.66*P66))))))))))))</f>
        <v/>
      </c>
      <c r="S66" s="121" t="str">
        <f aca="false">IF(ISBLANK($R$16),"",IF(A66=0,"",IF(ISBLANK($R$17),"",IF(B66=0,"",IF(ISBLANK(J66),"",IF(AND(D66&gt;1202,D66&lt;2001),"Err. N°",IF(AND(D66&gt;499,D66&lt;1141),"Err.N°",IF($I$29=$O$28,"",IF(AND($I$29=$O$29,D66&lt;1000),"N° Flac.",IF(AND($I$29=$O$30,D66&gt;1000),"N° Flac.",((44.66*P66)/M66)))))))))))</f>
        <v/>
      </c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/>
      <c r="AT66" s="123"/>
      <c r="AU66" s="123"/>
      <c r="AV66" s="123"/>
      <c r="AW66" s="123"/>
      <c r="AX66" s="123"/>
      <c r="AY66" s="123"/>
      <c r="AZ66" s="123"/>
      <c r="BA66" s="123"/>
      <c r="BB66" s="123"/>
    </row>
    <row r="68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5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H35" activeCellId="1" sqref="T45:AC45 H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4.9749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29.95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0°29,95</v>
      </c>
      <c r="P9" s="29" t="s">
        <v>13</v>
      </c>
      <c r="Q9" s="33" t="n">
        <f aca="false">IF(ISBLANK(I9),"",IF(ISBLANK(J9),"",IF(J9&gt;60,"ERREUR !!",O11*(I9+(J9/60)))))</f>
        <v>0.499166666666667</v>
      </c>
      <c r="R9" s="33"/>
      <c r="V9" s="0" t="n">
        <v>4.9686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0.04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0°0,04</v>
      </c>
      <c r="P10" s="29" t="s">
        <v>14</v>
      </c>
      <c r="Q10" s="33" t="n">
        <f aca="false">IF(ISBLANK(I10),"",IF(ISBLANK(J10),"",IF(J10&gt;60,"ERREUR !!",O12*(I10+(J10/60)))))</f>
        <v>0.000666666666666667</v>
      </c>
      <c r="R10" s="33"/>
      <c r="S10" s="35"/>
      <c r="T10" s="35"/>
      <c r="V10" s="0" t="n">
        <v>4.9754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42073</v>
      </c>
      <c r="K11" s="38"/>
      <c r="L11" s="38"/>
      <c r="M11" s="38"/>
      <c r="N11" s="39" t="str">
        <f aca="false">I9&amp;"°"&amp;J9</f>
        <v>0°29,95</v>
      </c>
      <c r="O11" s="40" t="n">
        <f aca="false">IF(P9=M10,-1,1)</f>
        <v>1</v>
      </c>
      <c r="P11" s="41" t="str">
        <f aca="false">TEXT(J11,"aaaa-mm-jj")&amp;"T"&amp;TEXT(J12,"hh:mm:ss")&amp;"z"</f>
        <v>2019-03-11T08:12:23z</v>
      </c>
      <c r="Q11" s="41"/>
      <c r="R11" s="41"/>
      <c r="T11" s="42"/>
      <c r="U11" s="42"/>
      <c r="V11" s="5" t="n">
        <v>4.9718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0.34193287037037</v>
      </c>
      <c r="K12" s="45"/>
      <c r="L12" s="45"/>
      <c r="M12" s="45"/>
      <c r="N12" s="46" t="str">
        <f aca="false">I10&amp;"°"&amp;J10</f>
        <v>0°0,04</v>
      </c>
      <c r="O12" s="40" t="n">
        <f aca="false">IF(P10=N10,-1,1)</f>
        <v>1</v>
      </c>
      <c r="P12" s="41"/>
      <c r="Q12" s="41"/>
      <c r="R12" s="41"/>
      <c r="T12" s="42"/>
      <c r="U12" s="42"/>
      <c r="V12" s="5" t="n">
        <v>4.9707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f aca="false">AVERAGE(V8:V12)</f>
        <v>4.97228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26.4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26.4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4.9723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0.996679955992022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0.0199989034598459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5.01153529593301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4.9719817728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0.005999616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0.00401995641224789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1141</v>
      </c>
      <c r="E35" s="113" t="n">
        <v>7.4</v>
      </c>
      <c r="F35" s="114" t="n">
        <v>5.5253</v>
      </c>
      <c r="G35" s="180" t="n">
        <v>34.96565</v>
      </c>
      <c r="H35" s="113" t="n">
        <v>2000</v>
      </c>
      <c r="I35" s="135" t="n">
        <v>2025.5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113.12</v>
      </c>
      <c r="K35" s="117" t="n">
        <f aca="false">IF(ISBLANK(E35),"",(0.000824493-(0.0000040899*E35)+(0.000000076438*E35^2)-(0.00000000082467*E35^3)+(0.0000000000053875*E35^4)))</f>
        <v>0.00079809546407174</v>
      </c>
      <c r="L35" s="117" t="n">
        <f aca="false">IF(ISBLANK(E35),"",(-0.00000572466+(0.00000010227*E35)-(0.0000000016546*E35^2)))</f>
        <v>-5.058467896E-006</v>
      </c>
      <c r="M35" s="117" t="n">
        <f aca="false">IF(ISBLANK(E35),"",IF(ISBLANK(G35),(O35+(K35*35)+(L35*35^1.5)+(0.00000048314*35^2)),(O35+(K35*G35)+(L35*G35^1.5)+(0.00000048314*G35^2))))</f>
        <v>1.02733539845369</v>
      </c>
      <c r="N35" s="118" t="n">
        <f aca="false">IF(ISBLANK(D35),"",IF(ISBLANK(G35),J35*(1+0.00001*(35-20)),J35*(1+0.00001*(G35-20))))</f>
        <v>113.13692914328</v>
      </c>
      <c r="O35" s="117" t="n">
        <f aca="false">IF(ISBLANK(E35),"",(0.999842594+(0.00006793952*E35)-(0.00000909529*E35^2)+(0.0000001001685*E35^3)-(0.000000001120083*E35^4)+(0.000000000006536332*E35^5)))</f>
        <v>0.999884665344083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5.6026999865463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5.45362302805814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250.216581399158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243.558804433076</v>
      </c>
      <c r="T35" s="32" t="n">
        <v>0.01</v>
      </c>
      <c r="U35" s="32" t="n">
        <v>0.01</v>
      </c>
      <c r="V35" s="122" t="n">
        <v>20.8</v>
      </c>
      <c r="W35" s="122" t="n">
        <v>20.3</v>
      </c>
      <c r="X35" s="122" t="n">
        <v>20.8</v>
      </c>
      <c r="Y35" s="122" t="n">
        <v>20.3</v>
      </c>
      <c r="Z35" s="32" t="n">
        <v>1.32</v>
      </c>
      <c r="AA35" s="32" t="n">
        <v>1.29</v>
      </c>
      <c r="AB35" s="122" t="n">
        <v>22.6</v>
      </c>
      <c r="AC35" s="122" t="n">
        <v>22.1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" hidden="false" customHeight="false" outlineLevel="0" collapsed="false">
      <c r="A36" s="110"/>
      <c r="B36" s="111"/>
      <c r="C36" s="112" t="n">
        <v>2</v>
      </c>
      <c r="D36" s="113"/>
      <c r="E36" s="113"/>
      <c r="F36" s="114"/>
      <c r="G36" s="180"/>
      <c r="H36" s="113" t="n">
        <v>1750</v>
      </c>
      <c r="I36" s="135" t="n">
        <v>1766.2</v>
      </c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" hidden="false" customHeight="false" outlineLevel="0" collapsed="false">
      <c r="A37" s="110"/>
      <c r="B37" s="111"/>
      <c r="C37" s="112" t="n">
        <v>3</v>
      </c>
      <c r="D37" s="113"/>
      <c r="E37" s="113"/>
      <c r="F37" s="114"/>
      <c r="G37" s="136" t="n">
        <v>34.96235</v>
      </c>
      <c r="H37" s="113" t="n">
        <v>1500</v>
      </c>
      <c r="I37" s="135" t="n">
        <v>1514</v>
      </c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32" t="n">
        <v>0.01</v>
      </c>
      <c r="U37" s="32" t="n">
        <v>0.01</v>
      </c>
      <c r="V37" s="122" t="n">
        <v>22</v>
      </c>
      <c r="W37" s="122" t="n">
        <v>21.5</v>
      </c>
      <c r="X37" s="122" t="n">
        <v>21.9</v>
      </c>
      <c r="Y37" s="122" t="n">
        <v>21.4</v>
      </c>
      <c r="Z37" s="32" t="n">
        <v>1.39</v>
      </c>
      <c r="AA37" s="32" t="n">
        <v>1.36</v>
      </c>
      <c r="AB37" s="122" t="n">
        <v>19.3</v>
      </c>
      <c r="AC37" s="122" t="n">
        <v>18.8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1144</v>
      </c>
      <c r="E38" s="113" t="n">
        <v>8.2</v>
      </c>
      <c r="F38" s="114" t="n">
        <v>4.1025</v>
      </c>
      <c r="G38" s="136" t="n">
        <v>34.82445</v>
      </c>
      <c r="H38" s="113" t="n">
        <v>1250</v>
      </c>
      <c r="I38" s="135" t="n">
        <v>1261.1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112.17</v>
      </c>
      <c r="K38" s="117" t="n">
        <f aca="false">IF(ISBLANK(E38),"",(0.000824493-(0.0000040899*E38)+(0.000000076438*E38^2)-(0.00000000082467*E38^3)+(0.0000000000053875*E38^4)))</f>
        <v>0.00079566517253126</v>
      </c>
      <c r="L38" s="117" t="n">
        <f aca="false">IF(ISBLANK(E38),"",(-0.00000572466+(0.00000010227*E38)-(0.0000000016546*E38^2)))</f>
        <v>-4.997301304E-006</v>
      </c>
      <c r="M38" s="117" t="n">
        <f aca="false">IF(ISBLANK(E38),"",IF(ISBLANK(G37),(O38+(K38*35)+(L38*35^1.5)+(0.00000048314*35^2)),(O38+(K38*G37)+(L38*G37^1.5)+(0.00000048314*G37^2))))</f>
        <v>1.0272143508128</v>
      </c>
      <c r="N38" s="118" t="n">
        <f aca="false">IF(ISBLANK(D38),"",IF(ISBLANK(G37),J38*(1+0.00001*(35-20)),J38*(1+0.00001*(G37-20))))</f>
        <v>112.186783267995</v>
      </c>
      <c r="O38" s="117" t="n">
        <f aca="false">IF(ISBLANK(E38),"",(0.999842594+(0.00006793952*E38)-(0.00000909529*E38^2)+(0.0000001001685*E38^3)-(0.000000001120083*E38^4)+(0.000000000006536332*E38^5)))</f>
        <v>0.999838538658805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4.19183692562129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4.0807811167206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187.207437098247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182.247684672742</v>
      </c>
      <c r="T38" s="32" t="n">
        <v>0.01</v>
      </c>
      <c r="U38" s="32" t="n">
        <v>0.01</v>
      </c>
      <c r="V38" s="122" t="n">
        <v>28.1</v>
      </c>
      <c r="W38" s="122" t="n">
        <v>27.4</v>
      </c>
      <c r="X38" s="122" t="n">
        <v>28.1</v>
      </c>
      <c r="Y38" s="122" t="n">
        <v>27.4</v>
      </c>
      <c r="Z38" s="32" t="n">
        <v>1.78</v>
      </c>
      <c r="AA38" s="32" t="n">
        <v>1.74</v>
      </c>
      <c r="AB38" s="122" t="n">
        <v>26.3</v>
      </c>
      <c r="AC38" s="122" t="n">
        <v>25.7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1147</v>
      </c>
      <c r="E39" s="113" t="n">
        <v>9.2</v>
      </c>
      <c r="F39" s="114" t="n">
        <v>4.1245</v>
      </c>
      <c r="G39" s="136" t="n">
        <v>34.825</v>
      </c>
      <c r="H39" s="113" t="n">
        <v>1250</v>
      </c>
      <c r="I39" s="135" t="n">
        <v>1261.5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112.9</v>
      </c>
      <c r="K39" s="117" t="n">
        <f aca="false">IF(ISBLANK(E39),"",(0.000824493-(0.0000040899*E39)+(0.000000076438*E39^2)-(0.00000000082467*E39^3)+(0.0000000000053875*E39^4)))</f>
        <v>0.00079273206735776</v>
      </c>
      <c r="L39" s="117" t="n">
        <f aca="false">IF(ISBLANK(E39),"",(-0.00000572466+(0.00000010227*E39)-(0.0000000016546*E39^2)))</f>
        <v>-4.923821344E-006</v>
      </c>
      <c r="M39" s="117" t="n">
        <f aca="false">IF(ISBLANK(E39),"",IF(ISBLANK(G38),(O39+(K39*35)+(L39*35^1.5)+(0.00000048314*35^2)),(O39+(K39*G38)+(L39*G38^1.5)+(0.00000048314*G38^2))))</f>
        <v>1.02694872217592</v>
      </c>
      <c r="N39" s="118" t="n">
        <f aca="false">IF(ISBLANK(D39),"",IF(ISBLANK(G38),J39*(1+0.00001*(35-20)),J39*(1+0.00001*(G38-20))))</f>
        <v>112.91673680405</v>
      </c>
      <c r="O39" s="117" t="n">
        <f aca="false">IF(ISBLANK(E39),"",(0.999842594+(0.00006793952*E39)-(0.00000909529*E39^2)+(0.0000001001685*E39^3)-(0.000000001120083*E39^4)+(0.000000000006536332*E39^5)))</f>
        <v>0.999768218849135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4.18665659625111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4.07679225441785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186.976083588574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182.069542082301</v>
      </c>
      <c r="T39" s="32" t="n">
        <v>0.01</v>
      </c>
      <c r="U39" s="32" t="n">
        <v>0.01</v>
      </c>
      <c r="V39" s="122" t="n">
        <v>28.3</v>
      </c>
      <c r="W39" s="122" t="n">
        <v>27.6</v>
      </c>
      <c r="X39" s="122" t="n">
        <v>28.3</v>
      </c>
      <c r="Y39" s="122" t="n">
        <v>27.6</v>
      </c>
      <c r="Z39" s="32" t="n">
        <v>1.79</v>
      </c>
      <c r="AA39" s="32" t="n">
        <v>1.75</v>
      </c>
      <c r="AB39" s="122" t="n">
        <v>26.3</v>
      </c>
      <c r="AC39" s="122" t="n">
        <v>25.7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1148</v>
      </c>
      <c r="E40" s="113" t="n">
        <v>9.3</v>
      </c>
      <c r="F40" s="114" t="n">
        <v>3.5768</v>
      </c>
      <c r="G40" s="179" t="n">
        <v>34.66345</v>
      </c>
      <c r="H40" s="113" t="n">
        <v>1000</v>
      </c>
      <c r="I40" s="135" t="n">
        <v>1008.3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112.95</v>
      </c>
      <c r="K40" s="117" t="n">
        <f aca="false">IF(ISBLANK(E40),"",(0.000824493-(0.0000040899*E40)+(0.000000076438*E40^2)-(0.00000000082467*E40^3)+(0.0000000000053875*E40^4)))</f>
        <v>0.000792445024834849</v>
      </c>
      <c r="L40" s="117" t="n">
        <f aca="false">IF(ISBLANK(E40),"",(-0.00000572466+(0.00000010227*E40)-(0.0000000016546*E40^2)))</f>
        <v>-4.916655354E-006</v>
      </c>
      <c r="M40" s="117" t="n">
        <f aca="false">IF(ISBLANK(E40),"",IF(ISBLANK(G39),(O40+(K40*35)+(L40*35^1.5)+(0.00000048314*35^2)),(O40+(K40*G39)+(L40*G39^1.5)+(0.00000048314*G39^2))))</f>
        <v>1.02693283736446</v>
      </c>
      <c r="N40" s="118" t="n">
        <f aca="false">IF(ISBLANK(D40),"",IF(ISBLANK(G39),J40*(1+0.00001*(35-20)),J40*(1+0.00001*(G39-20))))</f>
        <v>112.9667448375</v>
      </c>
      <c r="O40" s="117" t="n">
        <f aca="false">IF(ISBLANK(E40),"",(0.999842594+(0.00006793952*E40)-(0.00000909529*E40^2)+(0.0000001001685*E40^3)-(0.000000001120083*E40^4)+(0.000000000006536332*E40^5)))</f>
        <v>0.999760427059674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3.62701084982269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3.53188710873355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161.982304553081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157.73407827604</v>
      </c>
      <c r="T40" s="32" t="n">
        <v>0.01</v>
      </c>
      <c r="U40" s="32" t="n">
        <v>0.01</v>
      </c>
      <c r="V40" s="122" t="n">
        <v>32.5</v>
      </c>
      <c r="W40" s="122" t="n">
        <v>31.8</v>
      </c>
      <c r="X40" s="122" t="n">
        <v>32.5</v>
      </c>
      <c r="Y40" s="122" t="n">
        <v>31.8</v>
      </c>
      <c r="Z40" s="32" t="n">
        <v>2.07</v>
      </c>
      <c r="AA40" s="32" t="n">
        <v>2.02</v>
      </c>
      <c r="AB40" s="122" t="n">
        <v>30.9</v>
      </c>
      <c r="AC40" s="122" t="n">
        <v>30.2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" hidden="false" customHeight="false" outlineLevel="0" collapsed="false">
      <c r="A41" s="110"/>
      <c r="B41" s="111"/>
      <c r="C41" s="112" t="n">
        <v>7</v>
      </c>
      <c r="D41" s="113"/>
      <c r="E41" s="113"/>
      <c r="F41" s="114"/>
      <c r="G41" s="179"/>
      <c r="H41" s="113" t="n">
        <v>700</v>
      </c>
      <c r="I41" s="135" t="n">
        <v>705.7</v>
      </c>
      <c r="J41" s="116"/>
      <c r="K41" s="117"/>
      <c r="L41" s="117"/>
      <c r="M41" s="117"/>
      <c r="N41" s="118"/>
      <c r="O41" s="117"/>
      <c r="P41" s="119"/>
      <c r="Q41" s="120"/>
      <c r="R41" s="121"/>
      <c r="S41" s="121"/>
      <c r="T41" s="32" t="n">
        <v>0.01</v>
      </c>
      <c r="U41" s="32" t="n">
        <v>0.01</v>
      </c>
      <c r="V41" s="122" t="n">
        <v>35.6</v>
      </c>
      <c r="W41" s="122" t="n">
        <v>34.8</v>
      </c>
      <c r="X41" s="122" t="n">
        <v>35.6</v>
      </c>
      <c r="Y41" s="122" t="n">
        <v>34.7</v>
      </c>
      <c r="Z41" s="32" t="n">
        <v>2.2</v>
      </c>
      <c r="AA41" s="32" t="n">
        <v>2.15</v>
      </c>
      <c r="AB41" s="122" t="n">
        <v>28.9</v>
      </c>
      <c r="AC41" s="122" t="n">
        <v>28.2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1149</v>
      </c>
      <c r="E42" s="113" t="n">
        <v>11.8</v>
      </c>
      <c r="F42" s="114" t="n">
        <v>2.7278</v>
      </c>
      <c r="G42" s="136" t="n">
        <v>34.64175</v>
      </c>
      <c r="H42" s="113" t="n">
        <v>500</v>
      </c>
      <c r="I42" s="135" t="n">
        <v>505.2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112.57</v>
      </c>
      <c r="K42" s="117" t="n">
        <f aca="false">IF(ISBLANK(E42),"",(0.000824493-(0.0000040899*E42)+(0.000000076438*E42^2)-(0.00000000082467*E42^3)+(0.0000000000053875*E42^4)))</f>
        <v>0.00078562489957238</v>
      </c>
      <c r="L42" s="117" t="n">
        <f aca="false">IF(ISBLANK(E42),"",(-0.00000572466+(0.00000010227*E42)-(0.0000000016546*E42^2)))</f>
        <v>-4.748260504E-006</v>
      </c>
      <c r="M42" s="117" t="n">
        <f aca="false">IF(ISBLANK(E42),"",IF(ISBLANK(G40),(O42+(K42*35)+(L42*35^1.5)+(0.00000048314*35^2)),(O42+(K42*G40)+(L42*G40^1.5)+(0.00000048314*G40^2))))</f>
        <v>1.0263661590956</v>
      </c>
      <c r="N42" s="118" t="n">
        <f aca="false">IF(ISBLANK(D42),"",IF(ISBLANK(G40),J42*(1+0.00001*(35-20)),J42*(1+0.00001*(G40-20))))</f>
        <v>112.586506645665</v>
      </c>
      <c r="O42" s="117" t="n">
        <f aca="false">IF(ISBLANK(E42),"",(0.999842594+(0.00006793952*E42)-(0.00000909529*E42^2)+(0.0000001001685*E42^3)-(0.000000001120083*E42^4)+(0.000000000006536332*E42^5)))</f>
        <v>0.999522211641618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2.77191987511906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2.70071246070855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123.793941622817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120.613818495244</v>
      </c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" hidden="false" customHeight="false" outlineLevel="0" collapsed="false">
      <c r="A43" s="110"/>
      <c r="B43" s="111"/>
      <c r="C43" s="112" t="n">
        <v>9</v>
      </c>
      <c r="D43" s="113"/>
      <c r="E43" s="113"/>
      <c r="F43" s="114"/>
      <c r="G43" s="136"/>
      <c r="H43" s="113" t="n">
        <v>300</v>
      </c>
      <c r="I43" s="135" t="n">
        <v>302.5</v>
      </c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32"/>
      <c r="U43" s="32"/>
      <c r="V43" s="122"/>
      <c r="W43" s="122"/>
      <c r="X43" s="122"/>
      <c r="Y43" s="122"/>
      <c r="Z43" s="32"/>
      <c r="AA43" s="32"/>
      <c r="AB43" s="122"/>
      <c r="AC43" s="122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1150</v>
      </c>
      <c r="E44" s="113" t="n">
        <v>14.4</v>
      </c>
      <c r="F44" s="114" t="n">
        <v>1.5587</v>
      </c>
      <c r="G44" s="136" t="n">
        <v>34.957</v>
      </c>
      <c r="H44" s="113" t="n">
        <v>300</v>
      </c>
      <c r="I44" s="135" t="n">
        <v>302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111.94</v>
      </c>
      <c r="K44" s="117" t="n">
        <f aca="false">IF(ISBLANK(E44),"",(0.000824493-(0.0000040899*E44)+(0.000000076438*E44^2)-(0.00000000082467*E44^3)+(0.0000000000053875*E44^4)))</f>
        <v>0.00077921782489344</v>
      </c>
      <c r="L44" s="117" t="n">
        <f aca="false">IF(ISBLANK(E44),"",(-0.00000572466+(0.00000010227*E44)-(0.0000000016546*E44^2)))</f>
        <v>-4.595069856E-006</v>
      </c>
      <c r="M44" s="117" t="n">
        <f aca="false">IF(ISBLANK(E44),"",IF(ISBLANK(G42),(O44+(K44*35)+(L44*35^1.5)+(0.00000048314*35^2)),(O44+(K44*G42)+(L44*G42^1.5)+(0.00000048314*G42^2))))</f>
        <v>1.0258262755376</v>
      </c>
      <c r="N44" s="118" t="n">
        <f aca="false">IF(ISBLANK(D44),"",IF(ISBLANK(G42),J44*(1+0.00001*(35-20)),J44*(1+0.00001*(G42-20))))</f>
        <v>111.95638997495</v>
      </c>
      <c r="O44" s="117" t="n">
        <f aca="false">IF(ISBLANK(E44),"",(0.999842594+(0.00006793952*E44)-(0.00000909529*E44^2)+(0.0000001001685*E44^3)-(0.000000001120083*E44^4)+(0.000000000006536332*E44^5)))</f>
        <v>0.999189910897595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1.58629579377989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1.54635909764405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70.8439701502097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69.0603973007834</v>
      </c>
      <c r="T44" s="32" t="n">
        <v>0.01</v>
      </c>
      <c r="U44" s="32" t="n">
        <v>0.01</v>
      </c>
      <c r="V44" s="122" t="n">
        <v>32.9</v>
      </c>
      <c r="W44" s="122" t="n">
        <v>32.1</v>
      </c>
      <c r="X44" s="122" t="n">
        <v>32.8</v>
      </c>
      <c r="Y44" s="122" t="n">
        <v>32.1</v>
      </c>
      <c r="Z44" s="32" t="n">
        <v>1.86</v>
      </c>
      <c r="AA44" s="32" t="n">
        <v>1.82</v>
      </c>
      <c r="AB44" s="122" t="n">
        <v>14.6</v>
      </c>
      <c r="AC44" s="122" t="n">
        <v>14.3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" hidden="false" customHeight="false" outlineLevel="0" collapsed="false">
      <c r="A45" s="110"/>
      <c r="B45" s="111"/>
      <c r="C45" s="112" t="n">
        <v>11</v>
      </c>
      <c r="D45" s="113"/>
      <c r="E45" s="113"/>
      <c r="F45" s="114"/>
      <c r="G45" s="178"/>
      <c r="H45" s="113" t="n">
        <v>200</v>
      </c>
      <c r="I45" s="135" t="n">
        <v>200.9</v>
      </c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122"/>
      <c r="W45" s="122"/>
      <c r="X45" s="122"/>
      <c r="Y45" s="122"/>
      <c r="Z45" s="32"/>
      <c r="AA45" s="32"/>
      <c r="AB45" s="32"/>
      <c r="AC45" s="3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1152</v>
      </c>
      <c r="E46" s="113" t="n">
        <v>18.5</v>
      </c>
      <c r="F46" s="114" t="n">
        <v>3.2604</v>
      </c>
      <c r="G46" s="179" t="n">
        <v>35.6294</v>
      </c>
      <c r="H46" s="113" t="n">
        <v>100</v>
      </c>
      <c r="I46" s="135" t="n">
        <v>101.7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112.54</v>
      </c>
      <c r="K46" s="117" t="n">
        <f aca="false">IF(ISBLANK(E46),"",(0.000824493-(0.0000040899*E46)+(0.000000076438*E46^2)-(0.00000000082467*E46^3)+(0.0000000000053875*E46^4)))</f>
        <v>0.000770400319460469</v>
      </c>
      <c r="L46" s="117" t="n">
        <f aca="false">IF(ISBLANK(E46),"",(-0.00000572466+(0.00000010227*E46)-(0.0000000016546*E46^2)))</f>
        <v>-4.39895185E-006</v>
      </c>
      <c r="M46" s="117" t="n">
        <f aca="false">IF(ISBLANK(E46),"",IF(ISBLANK(G44),(O46+(K46*35)+(L46*35^1.5)+(0.00000048314*35^2)),(O46+(K46*G44)+(L46*G44^1.5)+(0.00000048314*G44^2))))</f>
        <v>1.02511590065015</v>
      </c>
      <c r="N46" s="118" t="n">
        <f aca="false">IF(ISBLANK(D46),"",IF(ISBLANK(G44),J46*(1+0.00001*(35-20)),J46*(1+0.00001*(G44-20))))</f>
        <v>112.5568326078</v>
      </c>
      <c r="O46" s="117" t="n">
        <f aca="false">IF(ISBLANK(E46),"",(0.999842594+(0.00006793952*E46)-(0.00000909529*E46^2)+(0.0000001001685*E46^3)-(0.000000001120083*E46^4)+(0.000000000006536332*E46^5)))</f>
        <v>0.998503804726763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3.31705679063506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3.23578708371543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148.139756269762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144.510251158731</v>
      </c>
      <c r="T46" s="32" t="n">
        <v>0.04</v>
      </c>
      <c r="U46" s="32" t="n">
        <v>0.04</v>
      </c>
      <c r="V46" s="122" t="n">
        <v>15.5</v>
      </c>
      <c r="W46" s="122" t="n">
        <v>15.1</v>
      </c>
      <c r="X46" s="122" t="n">
        <v>15.4</v>
      </c>
      <c r="Y46" s="122" t="n">
        <v>15.1</v>
      </c>
      <c r="Z46" s="32" t="n">
        <v>0.98</v>
      </c>
      <c r="AA46" s="32" t="n">
        <v>0.96</v>
      </c>
      <c r="AB46" s="32" t="n">
        <v>6.12</v>
      </c>
      <c r="AC46" s="32" t="n">
        <v>5.98</v>
      </c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" hidden="false" customHeight="false" outlineLevel="0" collapsed="false">
      <c r="A47" s="110"/>
      <c r="B47" s="111"/>
      <c r="C47" s="112" t="n">
        <v>13</v>
      </c>
      <c r="D47" s="113"/>
      <c r="E47" s="113"/>
      <c r="F47" s="114"/>
      <c r="G47" s="179"/>
      <c r="H47" s="113" t="n">
        <v>80</v>
      </c>
      <c r="I47" s="135" t="n">
        <v>80.2</v>
      </c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 t="n">
        <v>0.14</v>
      </c>
      <c r="U47" s="32" t="n">
        <v>0.14</v>
      </c>
      <c r="V47" s="122" t="n">
        <v>14.9</v>
      </c>
      <c r="W47" s="122" t="n">
        <v>14.5</v>
      </c>
      <c r="X47" s="122" t="n">
        <v>14.7</v>
      </c>
      <c r="Y47" s="122" t="n">
        <v>14.4</v>
      </c>
      <c r="Z47" s="32" t="n">
        <v>0.9</v>
      </c>
      <c r="AA47" s="32" t="n">
        <v>0.88</v>
      </c>
      <c r="AB47" s="32" t="n">
        <v>5.28</v>
      </c>
      <c r="AC47" s="32" t="n">
        <v>5.16</v>
      </c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s="140" customFormat="true" ht="15" hidden="false" customHeight="false" outlineLevel="0" collapsed="false">
      <c r="A48" s="140" t="n">
        <f aca="false">IF(ISBLANK(VLOOKUP(D48,'Volumes flacons'!A5:C623,3)),0,1)</f>
        <v>1</v>
      </c>
      <c r="B48" s="83" t="n">
        <f aca="false">IF(ISBLANK(D48),0,IF(ISBLANK(E48),0,IF(ISBLANK(F48),0,1)))</f>
        <v>1</v>
      </c>
      <c r="C48" s="141" t="n">
        <v>14</v>
      </c>
      <c r="D48" s="142" t="n">
        <v>1154</v>
      </c>
      <c r="E48" s="142" t="n">
        <v>23.8</v>
      </c>
      <c r="F48" s="143" t="n">
        <v>4.3722</v>
      </c>
      <c r="G48" s="144" t="n">
        <v>36.40305</v>
      </c>
      <c r="H48" s="142" t="n">
        <v>60</v>
      </c>
      <c r="I48" s="181" t="n">
        <v>60.2</v>
      </c>
      <c r="J48" s="145" t="n">
        <f aca="false">IF(ISBLANK(D48),"",IF(VLOOKUP(D48,'Volumes flacons'!$A$5:$C$1023,2)=0,"",IF(D48&gt;'Volumes flacons'!$A$1023,"Mauvais numéro",IF(D48&lt;'Volumes flacons'!$A$5,"Mauvais numéro",(VLOOKUP(D48,'Volumes flacons'!$A$5:$C$1023,3))))))</f>
        <v>112.46</v>
      </c>
      <c r="K48" s="182" t="n">
        <f aca="false">IF(ISBLANK(E48),"",(0.000824493-(0.0000040899*E48)+(0.000000076438*E48^2)-(0.00000000082467*E48^3)+(0.0000000000053875*E48^4)))</f>
        <v>0.00076106192253878</v>
      </c>
      <c r="L48" s="182" t="n">
        <f aca="false">IF(ISBLANK(E48),"",(-0.00000572466+(0.00000010227*E48)-(0.0000000016546*E48^2)))</f>
        <v>-4.227865624E-006</v>
      </c>
      <c r="M48" s="182" t="n">
        <f aca="false">IF(ISBLANK(E48),"",IF(ISBLANK(G46),(O48+(K48*35)+(L48*35^1.5)+(0.00000048314*35^2)),(O48+(K48*G46)+(L48*G46^1.5)+(0.00000048314*G46^2))))</f>
        <v>1.02417889751655</v>
      </c>
      <c r="N48" s="183" t="n">
        <f aca="false">IF(ISBLANK(D48),"",IF(ISBLANK(G46),J48*(1+0.00001*(35-20)),J48*(1+0.00001*(G46-20))))</f>
        <v>112.47757682324</v>
      </c>
      <c r="O48" s="182" t="n">
        <f aca="false">IF(ISBLANK(E48),"",(0.999842594+(0.00006793952*E48)-(0.00000909529*E48^2)+(0.0000001001685*E48^3)-(0.000000001120083*E48^4)+(0.000000000006536332*E48^5)))</f>
        <v>0.997348547484725</v>
      </c>
      <c r="P48" s="148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4.45666979318293</v>
      </c>
      <c r="Q48" s="149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4.35145637543358</v>
      </c>
      <c r="R48" s="150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199.034872963549</v>
      </c>
      <c r="S48" s="150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194.336041726864</v>
      </c>
      <c r="T48" s="184" t="n">
        <v>0.02</v>
      </c>
      <c r="U48" s="184" t="n">
        <v>0.02</v>
      </c>
      <c r="V48" s="184" t="n">
        <v>0.14</v>
      </c>
      <c r="W48" s="184" t="n">
        <v>0.14</v>
      </c>
      <c r="X48" s="184" t="n">
        <v>0.12</v>
      </c>
      <c r="Y48" s="184" t="n">
        <v>0.12</v>
      </c>
      <c r="Z48" s="184" t="n">
        <v>0.19</v>
      </c>
      <c r="AA48" s="184" t="n">
        <v>0.19</v>
      </c>
      <c r="AB48" s="184" t="n">
        <v>2.11</v>
      </c>
      <c r="AC48" s="184" t="n">
        <v>2.06</v>
      </c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</row>
    <row r="49" s="140" customFormat="true" ht="15" hidden="false" customHeight="false" outlineLevel="0" collapsed="false">
      <c r="A49" s="140" t="n">
        <f aca="false">IF(ISBLANK(VLOOKUP(D49,'Volumes flacons'!A5:C623,3)),0,1)</f>
        <v>1</v>
      </c>
      <c r="B49" s="83" t="n">
        <f aca="false">IF(ISBLANK(D49),0,IF(ISBLANK(E49),0,IF(ISBLANK(F49),0,1)))</f>
        <v>1</v>
      </c>
      <c r="C49" s="141" t="n">
        <v>15</v>
      </c>
      <c r="D49" s="142" t="n">
        <v>1155</v>
      </c>
      <c r="E49" s="142" t="n">
        <v>26.8</v>
      </c>
      <c r="F49" s="185" t="n">
        <v>4.5959</v>
      </c>
      <c r="G49" s="144" t="n">
        <v>36.06225</v>
      </c>
      <c r="H49" s="142" t="n">
        <v>40</v>
      </c>
      <c r="I49" s="142" t="n">
        <v>41.2</v>
      </c>
      <c r="J49" s="145" t="n">
        <f aca="false">IF(ISBLANK(D49),"",IF(VLOOKUP(D49,'Volumes flacons'!$A$5:$C$1023,2)=0,"",IF(D49&gt;'Volumes flacons'!$A$1023,"Mauvais numéro",IF(D49&lt;'Volumes flacons'!$A$5,"Mauvais numéro",(VLOOKUP(D49,'Volumes flacons'!$A$5:$C$1023,3))))))</f>
        <v>113.72</v>
      </c>
      <c r="K49" s="182" t="n">
        <f aca="false">IF(ISBLANK(E49),"",(0.000824493-(0.0000040899*E49)+(0.000000076438*E49^2)-(0.00000000082467*E49^3)+(0.0000000000053875*E49^4)))</f>
        <v>0.00075668981744288</v>
      </c>
      <c r="L49" s="182" t="n">
        <f aca="false">IF(ISBLANK(E49),"",(-0.00000572466+(0.00000010227*E49)-(0.0000000016546*E49^2)))</f>
        <v>-4.172223904E-006</v>
      </c>
      <c r="M49" s="182" t="n">
        <f aca="false">IF(ISBLANK(E49),"",IF(ISBLANK(G48),(O49+(K49*35)+(L49*35^1.5)+(0.00000048314*35^2)),(O49+(K49*G48)+(L49*G48^1.5)+(0.00000048314*G48^2))))</f>
        <v>1.0238411380785</v>
      </c>
      <c r="N49" s="183" t="n">
        <f aca="false">IF(ISBLANK(D49),"",IF(ISBLANK(G48),J49*(1+0.00001*(35-20)),J49*(1+0.00001*(G48-20))))</f>
        <v>113.73865354846</v>
      </c>
      <c r="O49" s="182" t="n">
        <f aca="false">IF(ISBLANK(E49),"",(0.999842594+(0.00006793952*E49)-(0.00000909529*E49^2)+(0.0000001001685*E49^3)-(0.000000001120083*E49^4)+(0.000000000006536332*E49^5)))</f>
        <v>0.996571449543413</v>
      </c>
      <c r="P49" s="148" t="n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4.63259238689472</v>
      </c>
      <c r="Q49" s="149" t="n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>4.52471796121513</v>
      </c>
      <c r="R49" s="150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>206.891575998718</v>
      </c>
      <c r="S49" s="150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>202.073904147868</v>
      </c>
      <c r="T49" s="184" t="n">
        <v>0</v>
      </c>
      <c r="U49" s="184" t="n">
        <v>0</v>
      </c>
      <c r="V49" s="184" t="n">
        <v>0</v>
      </c>
      <c r="W49" s="184" t="n">
        <v>0</v>
      </c>
      <c r="X49" s="184" t="n">
        <v>0</v>
      </c>
      <c r="Y49" s="184" t="n">
        <v>0</v>
      </c>
      <c r="Z49" s="184" t="n">
        <v>0.09</v>
      </c>
      <c r="AA49" s="184" t="n">
        <v>0.09</v>
      </c>
      <c r="AB49" s="184" t="n">
        <v>1.31</v>
      </c>
      <c r="AC49" s="184" t="n">
        <v>1.28</v>
      </c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  <c r="BB49" s="151"/>
    </row>
    <row r="50" customFormat="false" ht="15" hidden="false" customHeight="false" outlineLevel="0" collapsed="false">
      <c r="A50" s="110"/>
      <c r="B50" s="111"/>
      <c r="C50" s="112" t="n">
        <v>16</v>
      </c>
      <c r="D50" s="156"/>
      <c r="E50" s="156"/>
      <c r="F50" s="157"/>
      <c r="G50" s="136"/>
      <c r="H50" s="156" t="n">
        <v>40</v>
      </c>
      <c r="I50" s="159" t="n">
        <v>41.4</v>
      </c>
      <c r="J50" s="116"/>
      <c r="K50" s="160"/>
      <c r="L50" s="160"/>
      <c r="M50" s="160"/>
      <c r="N50" s="161"/>
      <c r="O50" s="160"/>
      <c r="P50" s="162"/>
      <c r="Q50" s="120"/>
      <c r="R50" s="163"/>
      <c r="S50" s="163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1</v>
      </c>
      <c r="C51" s="112" t="n">
        <v>17</v>
      </c>
      <c r="D51" s="113" t="n">
        <v>1162</v>
      </c>
      <c r="E51" s="113" t="n">
        <v>29</v>
      </c>
      <c r="F51" s="124" t="n">
        <v>4.3697</v>
      </c>
      <c r="G51" s="136" t="n">
        <v>34.31305</v>
      </c>
      <c r="H51" s="113" t="n">
        <v>20</v>
      </c>
      <c r="I51" s="113" t="n">
        <v>19.8</v>
      </c>
      <c r="J51" s="116" t="n">
        <f aca="false">IF(ISBLANK(D51),"",IF(VLOOKUP(D51,'Volumes flacons'!$A$5:$C$1023,2)=0,"",IF(D51&gt;'Volumes flacons'!$A$1023,"Mauvais numéro",IF(D51&lt;'Volumes flacons'!$A$5,"Mauvais numéro",(VLOOKUP(D51,'Volumes flacons'!$A$5:$C$1023,3))))))</f>
        <v>112.51</v>
      </c>
      <c r="K51" s="117" t="n">
        <f aca="false">IF(ISBLANK(E51),"",(0.000824493-(0.0000040899*E51)+(0.000000076438*E51^2)-(0.00000000082467*E51^3)+(0.0000000000053875*E51^4)))</f>
        <v>0.0007538678577575</v>
      </c>
      <c r="L51" s="117" t="n">
        <f aca="false">IF(ISBLANK(E51),"",(-0.00000572466+(0.00000010227*E51)-(0.0000000016546*E51^2)))</f>
        <v>-4.1503486E-006</v>
      </c>
      <c r="M51" s="117" t="n">
        <f aca="false">IF(ISBLANK(E51),"",IF(ISBLANK(G49),(O51+(K51*35)+(L51*35^1.5)+(0.00000048314*35^2)),(O51+(K51*G49)+(L51*G49^1.5)+(0.00000048314*G49^2))))</f>
        <v>1.02286425135554</v>
      </c>
      <c r="N51" s="118" t="n">
        <f aca="false">IF(ISBLANK(D51),"",IF(ISBLANK(G49),J51*(1+0.00001*(35-20)),J51*(1+0.00001*(G49-20))))</f>
        <v>112.528071637475</v>
      </c>
      <c r="O51" s="117" t="n">
        <f aca="false">IF(ISBLANK(E51),"",(0.999842594+(0.00006793952*E51)-(0.00000909529*E51^2)+(0.0000001001685*E51^3)-(0.000000001120083*E51^4)+(0.000000000006536332*E51^5)))</f>
        <v>0.995948564991742</v>
      </c>
      <c r="P51" s="119" t="n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>4.45207717950653</v>
      </c>
      <c r="Q51" s="120" t="n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>4.35255917254558</v>
      </c>
      <c r="R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>198.829766836762</v>
      </c>
      <c r="S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>194.385292645885</v>
      </c>
      <c r="T51" s="32" t="n">
        <v>0.01</v>
      </c>
      <c r="U51" s="32" t="n">
        <v>0.01</v>
      </c>
      <c r="V51" s="32" t="n">
        <v>0</v>
      </c>
      <c r="W51" s="32" t="n">
        <v>0</v>
      </c>
      <c r="X51" s="32" t="n">
        <v>0</v>
      </c>
      <c r="Y51" s="32" t="n">
        <v>0</v>
      </c>
      <c r="Z51" s="32" t="n">
        <v>0.04</v>
      </c>
      <c r="AA51" s="32" t="n">
        <v>0.04</v>
      </c>
      <c r="AB51" s="32" t="n">
        <v>0.94</v>
      </c>
      <c r="AC51" s="32" t="n">
        <v>0.92</v>
      </c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" hidden="false" customHeight="false" outlineLevel="0" collapsed="false">
      <c r="A52" s="110"/>
      <c r="B52" s="111"/>
      <c r="C52" s="112" t="n">
        <v>18</v>
      </c>
      <c r="D52" s="113"/>
      <c r="E52" s="113"/>
      <c r="F52" s="124"/>
      <c r="G52" s="186"/>
      <c r="H52" s="113" t="n">
        <v>10</v>
      </c>
      <c r="I52" s="113" t="n">
        <v>10.2</v>
      </c>
      <c r="J52" s="116"/>
      <c r="K52" s="117"/>
      <c r="L52" s="117"/>
      <c r="M52" s="117"/>
      <c r="N52" s="118"/>
      <c r="O52" s="117"/>
      <c r="P52" s="119"/>
      <c r="Q52" s="120"/>
      <c r="R52" s="121"/>
      <c r="S52" s="121"/>
      <c r="T52" s="32" t="n">
        <v>0.01</v>
      </c>
      <c r="U52" s="32" t="n">
        <v>0.01</v>
      </c>
      <c r="V52" s="32" t="n">
        <v>0</v>
      </c>
      <c r="W52" s="32" t="n">
        <v>0</v>
      </c>
      <c r="X52" s="32" t="n">
        <v>0</v>
      </c>
      <c r="Y52" s="32" t="n">
        <v>0</v>
      </c>
      <c r="Z52" s="32" t="n">
        <v>0.06</v>
      </c>
      <c r="AA52" s="32" t="n">
        <v>0.06</v>
      </c>
      <c r="AB52" s="32" t="n">
        <v>0.95</v>
      </c>
      <c r="AC52" s="32" t="n">
        <v>0.93</v>
      </c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1</v>
      </c>
      <c r="C53" s="112" t="n">
        <v>19</v>
      </c>
      <c r="D53" s="113" t="n">
        <v>1164</v>
      </c>
      <c r="E53" s="113" t="n">
        <v>29.1</v>
      </c>
      <c r="F53" s="124" t="n">
        <v>4.4099</v>
      </c>
      <c r="G53" s="186" t="n">
        <v>34.2797</v>
      </c>
      <c r="H53" s="113" t="n">
        <v>0</v>
      </c>
      <c r="I53" s="113" t="n">
        <v>3.3</v>
      </c>
      <c r="J53" s="116" t="n">
        <f aca="false">IF(ISBLANK(D53),"",IF(VLOOKUP(D53,'Volumes flacons'!$A$5:$C$1023,2)=0,"",IF(D53&gt;'Volumes flacons'!$A$1023,"Mauvais numéro",IF(D53&lt;'Volumes flacons'!$A$5,"Mauvais numéro",(VLOOKUP(D53,'Volumes flacons'!$A$5:$C$1023,3))))))</f>
        <v>112.71</v>
      </c>
      <c r="K53" s="117" t="n">
        <f aca="false">IF(ISBLANK(E53),"",(0.000824493-(0.0000040899*E53)+(0.000000076438*E53^2)-(0.00000000082467*E53^3)+(0.0000000000053875*E53^4)))</f>
        <v>0.000753747020782669</v>
      </c>
      <c r="L53" s="117" t="n">
        <f aca="false">IF(ISBLANK(E53),"",(-0.00000572466+(0.00000010227*E53)-(0.0000000016546*E53^2)))</f>
        <v>-4.149734826E-006</v>
      </c>
      <c r="M53" s="117" t="n">
        <f aca="false">IF(ISBLANK(E53),"",IF(ISBLANK(G51),(O53+(K53*35)+(L53*35^1.5)+(0.00000048314*35^2)),(O53+(K53*G51)+(L53*G51^1.5)+(0.00000048314*G51^2))))</f>
        <v>1.02151733692268</v>
      </c>
      <c r="N53" s="118" t="n">
        <f aca="false">IF(ISBLANK(D53),"",IF(ISBLANK(G51),J53*(1+0.00001*(35-20)),J53*(1+0.00001*(G51-20))))</f>
        <v>112.726132238655</v>
      </c>
      <c r="O53" s="117" t="n">
        <f aca="false">IF(ISBLANK(E53),"",(0.999842594+(0.00006793952*E53)-(0.00000909529*E53^2)+(0.0000001001685*E53^3)-(0.000000001120083*E53^4)+(0.000000000006536332*E53^5)))</f>
        <v>0.995919218845254</v>
      </c>
      <c r="P53" s="119" t="n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4.48513861922102</v>
      </c>
      <c r="Q53" s="120" t="n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>4.39066323899358</v>
      </c>
      <c r="R53" s="121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>200.306290734411</v>
      </c>
      <c r="S53" s="121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>196.087020253453</v>
      </c>
      <c r="T53" s="32" t="n">
        <v>0.01</v>
      </c>
      <c r="U53" s="32" t="n">
        <v>0.01</v>
      </c>
      <c r="V53" s="32" t="n">
        <v>0</v>
      </c>
      <c r="W53" s="32" t="n">
        <v>0</v>
      </c>
      <c r="X53" s="32" t="n">
        <v>0</v>
      </c>
      <c r="Y53" s="32" t="n">
        <v>0</v>
      </c>
      <c r="Z53" s="32" t="n">
        <v>0.06</v>
      </c>
      <c r="AA53" s="32" t="n">
        <v>0.06</v>
      </c>
      <c r="AB53" s="32" t="n">
        <v>1.04</v>
      </c>
      <c r="AC53" s="32" t="n">
        <v>1.02</v>
      </c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32"/>
      <c r="U54" s="32"/>
      <c r="V54" s="122"/>
      <c r="W54" s="122"/>
      <c r="X54" s="122"/>
      <c r="Y54" s="122"/>
      <c r="Z54" s="32"/>
      <c r="AA54" s="32"/>
      <c r="AB54" s="122"/>
      <c r="AC54" s="122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16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17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18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19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20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21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22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32"/>
      <c r="U61" s="32"/>
      <c r="V61" s="122"/>
      <c r="W61" s="122"/>
      <c r="X61" s="122"/>
      <c r="Y61" s="122"/>
      <c r="Z61" s="32"/>
      <c r="AA61" s="32"/>
      <c r="AB61" s="122"/>
      <c r="AC61" s="122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23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3" customFormat="false" ht="15.75" hidden="false" customHeight="false" outlineLevel="0" collapsed="false">
      <c r="A63" s="110" t="n">
        <f aca="false">IF(ISBLANK(VLOOKUP(D63,'Volumes flacons'!A5:C623,3)),0,1)</f>
        <v>1</v>
      </c>
      <c r="B63" s="111" t="n">
        <f aca="false">IF(ISBLANK(D63),0,IF(ISBLANK(E63),0,IF(ISBLANK(F63),0,1)))</f>
        <v>0</v>
      </c>
      <c r="C63" s="112" t="n">
        <v>24</v>
      </c>
      <c r="D63" s="113"/>
      <c r="E63" s="113"/>
      <c r="F63" s="124"/>
      <c r="G63" s="115"/>
      <c r="H63" s="113"/>
      <c r="I63" s="113"/>
      <c r="J63" s="116" t="str">
        <f aca="false">IF(ISBLANK(D63),"",IF(VLOOKUP(D63,'Volumes flacons'!$A$5:$C$1023,2)=0,"",IF(D63&gt;'Volumes flacons'!$A$1023,"Mauvais numéro",IF(D63&lt;'Volumes flacons'!$A$5,"Mauvais numéro",(VLOOKUP(D63,'Volumes flacons'!$A$5:$C$1023,3))))))</f>
        <v/>
      </c>
      <c r="K63" s="117" t="str">
        <f aca="false">IF(ISBLANK(E63),"",(0.000824493-(0.0000040899*E63)+(0.000000076438*E63^2)-(0.00000000082467*E63^3)+(0.0000000000053875*E63^4)))</f>
        <v/>
      </c>
      <c r="L63" s="117" t="str">
        <f aca="false">IF(ISBLANK(E63),"",(-0.00000572466+(0.00000010227*E63)-(0.0000000016546*E63^2)))</f>
        <v/>
      </c>
      <c r="M63" s="117" t="str">
        <f aca="false">IF(ISBLANK(E63),"",IF(ISBLANK(G63),(O63+(K63*35)+(L63*35^1.5)+(0.00000048314*35^2)),(O63+(K63*G63)+(L63*G63^1.5)+(0.00000048314*G63^2))))</f>
        <v/>
      </c>
      <c r="N63" s="118" t="str">
        <f aca="false">IF(ISBLANK(D63),"",IF(ISBLANK(G63),J63*(1+0.00001*(35-20)),J63*(1+0.00001*(G63-20))))</f>
        <v/>
      </c>
      <c r="O63" s="117" t="str">
        <f aca="false">IF(ISBLANK(E63),"",(0.999842594+(0.00006793952*E63)-(0.00000909529*E63^2)+(0.0000001001685*E63^3)-(0.000000001120083*E63^4)+(0.000000000006536332*E63^5)))</f>
        <v/>
      </c>
      <c r="P63" s="119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N°",IF(AND(D63&gt;499,D63&lt;1141),"Err.N°",(((((F63)+'Correction de volume'!$G$7)*(($P$21)*($P$19)*5598)/(($R$16)-($R$17)))-(($P$27)*1000))/((N63)-($P$26))))))))))))</f>
        <v/>
      </c>
      <c r="Q63" s="120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Flac.",P63/M63)))))))))</f>
        <v/>
      </c>
      <c r="R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Flac.",((44.66*P63)/M63)))))))))))</f>
        <v/>
      </c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</row>
    <row r="65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6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I51" activeCellId="1" sqref="T45:AC45 I5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4.9774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0.05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-0°0,05</v>
      </c>
      <c r="P9" s="29" t="s">
        <v>16</v>
      </c>
      <c r="Q9" s="33" t="n">
        <f aca="false">IF(ISBLANK(I9),"",IF(ISBLANK(J9),"",IF(J9&gt;60,"ERREUR !!",O11*(I9+(J9/60)))))</f>
        <v>-0.000833333333333333</v>
      </c>
      <c r="R9" s="33"/>
      <c r="V9" s="0" t="n">
        <v>4.9791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0.14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-0°0,14</v>
      </c>
      <c r="P10" s="29" t="s">
        <v>17</v>
      </c>
      <c r="Q10" s="33" t="n">
        <f aca="false">IF(ISBLANK(I10),"",IF(ISBLANK(J10),"",IF(J10&gt;60,"ERREUR !!",O12*(I10+(J10/60)))))</f>
        <v>-0.00233333333333333</v>
      </c>
      <c r="R10" s="33"/>
      <c r="S10" s="35"/>
      <c r="T10" s="35"/>
      <c r="V10" s="0" t="n">
        <v>4.9768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42073</v>
      </c>
      <c r="K11" s="38"/>
      <c r="L11" s="38"/>
      <c r="M11" s="38"/>
      <c r="N11" s="39" t="str">
        <f aca="false">I9&amp;"°"&amp;J9</f>
        <v>0°0,05</v>
      </c>
      <c r="O11" s="40" t="n">
        <f aca="false">IF(P9=M10,-1,1)</f>
        <v>-1</v>
      </c>
      <c r="P11" s="41" t="str">
        <f aca="false">TEXT(J11,"aaaa-mm-jj")&amp;"T"&amp;TEXT(J12,"hh:mm:ss")&amp;"z"</f>
        <v>2019-03-11T13:11:20z</v>
      </c>
      <c r="Q11" s="41"/>
      <c r="R11" s="41"/>
      <c r="T11" s="42"/>
      <c r="U11" s="42"/>
      <c r="V11" s="5" t="n">
        <v>4.9691</v>
      </c>
      <c r="W11" s="5"/>
    </row>
    <row r="12" customFormat="false" ht="15.75" hidden="false" customHeight="false" outlineLevel="0" collapsed="false">
      <c r="G12" s="36"/>
      <c r="H12" s="36"/>
      <c r="I12" s="43"/>
      <c r="J12" s="44" t="n">
        <v>0.549537037037037</v>
      </c>
      <c r="K12" s="45"/>
      <c r="L12" s="45"/>
      <c r="M12" s="45"/>
      <c r="N12" s="46" t="str">
        <f aca="false">I10&amp;"°"&amp;J10</f>
        <v>0°0,14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4.9618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f aca="false">AVERAGE(V8:V12)</f>
        <v>4.97284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26.3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26.3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4.9728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0.996706850854433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0.019999443119296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5.01153028471843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4.9724867136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0.005999622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0.00401965617500048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2099</v>
      </c>
      <c r="E35" s="135" t="n">
        <v>9.1</v>
      </c>
      <c r="F35" s="114" t="n">
        <v>5.4554</v>
      </c>
      <c r="G35" s="187" t="n">
        <v>34.96535</v>
      </c>
      <c r="H35" s="113" t="n">
        <v>2000</v>
      </c>
      <c r="I35" s="135" t="n">
        <v>2022.3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110.9381009</v>
      </c>
      <c r="K35" s="117" t="n">
        <f aca="false">IF(ISBLANK(E35),"",(0.000824493-(0.0000040899*E35)+(0.000000076438*E35^2)-(0.00000000082467*E35^3)+(0.0000000000053875*E35^4)))</f>
        <v>0.000793020238143669</v>
      </c>
      <c r="L35" s="117" t="n">
        <f aca="false">IF(ISBLANK(E35),"",(-0.00000572466+(0.00000010227*E35)-(0.0000000016546*E35^2)))</f>
        <v>-4.931020426E-006</v>
      </c>
      <c r="M35" s="117" t="n">
        <f aca="false">IF(ISBLANK(E35),"",IF(ISBLANK(G35),(O35+(K35*35)+(L35*35^1.5)+(0.00000048314*35^2)),(O35+(K35*G35)+(L35*G35^1.5)+(0.00000048314*G35^2))))</f>
        <v>1.02707526407158</v>
      </c>
      <c r="N35" s="118" t="n">
        <f aca="false">IF(ISBLANK(D35),"",IF(ISBLANK(G35),J35*(1+0.00001*(35-20)),J35*(1+0.00001*(G35-20))))</f>
        <v>110.954703175083</v>
      </c>
      <c r="O35" s="117" t="n">
        <f aca="false">IF(ISBLANK(E35),"",(0.999842594+(0.00006793952*E35)-(0.00000909529*E35^2)+(0.0000001001685*E35^3)-(0.000000001120083*E35^4)+(0.000000000006536332*E35^5)))</f>
        <v>0.999775873667137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5.64202526065816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5.49329290464244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251.972848140994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245.330461121331</v>
      </c>
      <c r="T35" s="32" t="n">
        <v>0.01</v>
      </c>
      <c r="U35" s="32" t="n">
        <v>0.01</v>
      </c>
      <c r="V35" s="122" t="n">
        <v>20.5</v>
      </c>
      <c r="W35" s="122" t="n">
        <v>20</v>
      </c>
      <c r="X35" s="122" t="n">
        <v>20.5</v>
      </c>
      <c r="Y35" s="122" t="n">
        <v>20</v>
      </c>
      <c r="Z35" s="32" t="n">
        <v>1.29</v>
      </c>
      <c r="AA35" s="32" t="n">
        <v>1.26</v>
      </c>
      <c r="AB35" s="122" t="n">
        <v>21.8</v>
      </c>
      <c r="AC35" s="122" t="n">
        <v>21.3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/>
      <c r="B36" s="111"/>
      <c r="C36" s="112" t="n">
        <v>2</v>
      </c>
      <c r="D36" s="113"/>
      <c r="E36" s="135"/>
      <c r="F36" s="114"/>
      <c r="G36" s="187"/>
      <c r="H36" s="113"/>
      <c r="I36" s="135"/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2100</v>
      </c>
      <c r="E37" s="135" t="n">
        <v>9.3</v>
      </c>
      <c r="F37" s="114" t="n">
        <v>5.0483</v>
      </c>
      <c r="G37" s="187" t="n">
        <v>34.96595</v>
      </c>
      <c r="H37" s="113" t="n">
        <v>1500</v>
      </c>
      <c r="I37" s="135" t="n">
        <v>1514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110.5306617</v>
      </c>
      <c r="K37" s="117" t="n">
        <f aca="false">IF(ISBLANK(E37),"",(0.000824493-(0.0000040899*E37)+(0.000000076438*E37^2)-(0.00000000082467*E37^3)+(0.0000000000053875*E37^4)))</f>
        <v>0.000792445024834849</v>
      </c>
      <c r="L37" s="117" t="n">
        <f aca="false">IF(ISBLANK(E37),"",(-0.00000572466+(0.00000010227*E37)-(0.0000000016546*E37^2)))</f>
        <v>-4.916655354E-006</v>
      </c>
      <c r="M37" s="117" t="n">
        <f aca="false">IF(ISBLANK(E37),"",IF(ISBLANK(G37),(O37+(K37*35)+(L37*35^1.5)+(0.00000048314*35^2)),(O37+(K37*G37)+(L37*G37^1.5)+(0.00000048314*G37^2))))</f>
        <v>1.02704314455861</v>
      </c>
      <c r="N37" s="118" t="n">
        <f aca="false">IF(ISBLANK(D37),"",IF(ISBLANK(G37),J37*(1+0.00001*(35-20)),J37*(1+0.00001*(G37-20))))</f>
        <v>110.547203663565</v>
      </c>
      <c r="O37" s="117" t="n">
        <f aca="false">IF(ISBLANK(E37),"",(0.999842594+(0.00006793952*E37)-(0.00000909529*E37^2)+(0.0000001001685*E37^3)-(0.000000001120083*E37^4)+(0.000000000006536332*E37^5)))</f>
        <v>0.999760427059674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5.23942375780452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5.10146412598495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233.99266502355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227.831387866488</v>
      </c>
      <c r="T37" s="32" t="n">
        <v>0</v>
      </c>
      <c r="U37" s="32" t="n">
        <v>0</v>
      </c>
      <c r="V37" s="122" t="n">
        <v>22</v>
      </c>
      <c r="W37" s="122" t="n">
        <v>21.5</v>
      </c>
      <c r="X37" s="122" t="n">
        <v>22</v>
      </c>
      <c r="Y37" s="122" t="n">
        <v>21.5</v>
      </c>
      <c r="Z37" s="32" t="n">
        <v>1.39</v>
      </c>
      <c r="AA37" s="32" t="n">
        <v>1.36</v>
      </c>
      <c r="AB37" s="122" t="n">
        <v>19.1</v>
      </c>
      <c r="AC37" s="122" t="n">
        <v>18.6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/>
      <c r="B38" s="111"/>
      <c r="C38" s="112" t="n">
        <v>4</v>
      </c>
      <c r="D38" s="113"/>
      <c r="E38" s="135"/>
      <c r="F38" s="114"/>
      <c r="G38" s="187"/>
      <c r="H38" s="113"/>
      <c r="I38" s="135"/>
      <c r="J38" s="116"/>
      <c r="K38" s="117"/>
      <c r="L38" s="117"/>
      <c r="M38" s="117"/>
      <c r="N38" s="118"/>
      <c r="O38" s="117"/>
      <c r="P38" s="119"/>
      <c r="Q38" s="120"/>
      <c r="R38" s="121"/>
      <c r="S38" s="121"/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2101</v>
      </c>
      <c r="E39" s="135" t="n">
        <v>9.9</v>
      </c>
      <c r="F39" s="114" t="n">
        <v>3.3519</v>
      </c>
      <c r="G39" s="187" t="n">
        <v>34.65435</v>
      </c>
      <c r="H39" s="113" t="n">
        <v>1000</v>
      </c>
      <c r="I39" s="135" t="n">
        <v>1008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106.6333536</v>
      </c>
      <c r="K39" s="117" t="n">
        <f aca="false">IF(ISBLANK(E39),"",(0.000824493-(0.0000040899*E39)+(0.000000076438*E39^2)-(0.00000000082467*E39^3)+(0.0000000000053875*E39^4)))</f>
        <v>0.000790746254013709</v>
      </c>
      <c r="L39" s="117" t="n">
        <f aca="false">IF(ISBLANK(E39),"",(-0.00000572466+(0.00000010227*E39)-(0.0000000016546*E39^2)))</f>
        <v>-4.874354346E-006</v>
      </c>
      <c r="M39" s="117" t="n">
        <f aca="false">IF(ISBLANK(E39),"",IF(ISBLANK(G39),(O39+(K39*35)+(L39*35^1.5)+(0.00000048314*35^2)),(O39+(K39*G39)+(L39*G39^1.5)+(0.00000048314*G39^2))))</f>
        <v>1.02669945015579</v>
      </c>
      <c r="N39" s="118" t="n">
        <f aca="false">IF(ISBLANK(D39),"",IF(ISBLANK(G39),J39*(1+0.00001*(35-20)),J39*(1+0.00001*(G39-20))))</f>
        <v>106.648980024853</v>
      </c>
      <c r="O39" s="117" t="n">
        <f aca="false">IF(ISBLANK(E39),"",(0.999842594+(0.00006793952*E39)-(0.00000909529*E39^2)+(0.0000001001685*E39^3)-(0.000000001120083*E39^4)+(0.000000000006536332*E39^5)))</f>
        <v>0.999710821396544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3.60290957259254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3.50921544960975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160.905941511983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156.721561979571</v>
      </c>
      <c r="T39" s="32" t="n">
        <v>0.01</v>
      </c>
      <c r="U39" s="32" t="n">
        <v>0.01</v>
      </c>
      <c r="V39" s="122" t="n">
        <v>33</v>
      </c>
      <c r="W39" s="122" t="n">
        <v>32.2</v>
      </c>
      <c r="X39" s="122" t="n">
        <v>33</v>
      </c>
      <c r="Y39" s="122" t="n">
        <v>32.2</v>
      </c>
      <c r="Z39" s="32" t="n">
        <v>2.06</v>
      </c>
      <c r="AA39" s="32" t="n">
        <v>2.01</v>
      </c>
      <c r="AB39" s="122" t="n">
        <v>31.3</v>
      </c>
      <c r="AC39" s="122" t="n">
        <v>30.6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2102</v>
      </c>
      <c r="E40" s="135" t="n">
        <v>10.2</v>
      </c>
      <c r="F40" s="114" t="n">
        <v>3.501</v>
      </c>
      <c r="G40" s="187" t="n">
        <v>34.6535</v>
      </c>
      <c r="H40" s="113" t="n">
        <v>1000</v>
      </c>
      <c r="I40" s="135" t="n">
        <v>1009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111.3365442</v>
      </c>
      <c r="K40" s="117" t="n">
        <f aca="false">IF(ISBLANK(E40),"",(0.000824493-(0.0000040899*E40)+(0.000000076438*E40^2)-(0.00000000082467*E40^3)+(0.0000000000053875*E40^4)))</f>
        <v>0.00078991179915126</v>
      </c>
      <c r="L40" s="117" t="n">
        <f aca="false">IF(ISBLANK(E40),"",(-0.00000572466+(0.00000010227*E40)-(0.0000000016546*E40^2)))</f>
        <v>-4.853650584E-006</v>
      </c>
      <c r="M40" s="117" t="n">
        <f aca="false">IF(ISBLANK(E40),"",IF(ISBLANK(G40),(O40+(K40*35)+(L40*35^1.5)+(0.00000048314*35^2)),(O40+(K40*G40)+(L40*G40^1.5)+(0.00000048314*G40^2))))</f>
        <v>1.02664747171198</v>
      </c>
      <c r="N40" s="118" t="n">
        <f aca="false">IF(ISBLANK(D40),"",IF(ISBLANK(G40),J40*(1+0.00001*(35-20)),J40*(1+0.00001*(G40-20))))</f>
        <v>111.352858900504</v>
      </c>
      <c r="O40" s="117" t="n">
        <f aca="false">IF(ISBLANK(E40),"",(0.999842594+(0.00006793952*E40)-(0.00000909529*E40^2)+(0.0000001001685*E40^3)-(0.000000001120083*E40^4)+(0.000000000006536332*E40^5)))</f>
        <v>0.999684200271206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3.60195326007047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3.50846162808356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160.863232594747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156.687896310212</v>
      </c>
      <c r="T40" s="32" t="n">
        <v>0</v>
      </c>
      <c r="U40" s="32" t="n">
        <v>0</v>
      </c>
      <c r="V40" s="122" t="n">
        <v>33</v>
      </c>
      <c r="W40" s="122" t="n">
        <v>32.2</v>
      </c>
      <c r="X40" s="122" t="n">
        <v>33</v>
      </c>
      <c r="Y40" s="122" t="n">
        <v>32.2</v>
      </c>
      <c r="Z40" s="32" t="n">
        <v>2.05</v>
      </c>
      <c r="AA40" s="32" t="n">
        <v>2</v>
      </c>
      <c r="AB40" s="122" t="n">
        <v>31.2</v>
      </c>
      <c r="AC40" s="122" t="n">
        <v>30.5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0</v>
      </c>
      <c r="C41" s="112" t="n">
        <v>7</v>
      </c>
      <c r="D41" s="113"/>
      <c r="E41" s="135"/>
      <c r="F41" s="114"/>
      <c r="G41" s="187" t="n">
        <v>34.51524</v>
      </c>
      <c r="H41" s="113" t="n">
        <v>700</v>
      </c>
      <c r="I41" s="135" t="n">
        <v>708</v>
      </c>
      <c r="J41" s="116" t="str">
        <f aca="false">IF(ISBLANK(D41),"",IF(VLOOKUP(D41,'Volumes flacons'!$A$5:$C$1023,2)=0,"",IF(D41&gt;'Volumes flacons'!$A$1023,"Mauvais numéro",IF(D41&lt;'Volumes flacons'!$A$5,"Mauvais numéro",(VLOOKUP(D41,'Volumes flacons'!$A$5:$C$1023,3))))))</f>
        <v/>
      </c>
      <c r="K41" s="117" t="str">
        <f aca="false">IF(ISBLANK(E41),"",(0.000824493-(0.0000040899*E41)+(0.000000076438*E41^2)-(0.00000000082467*E41^3)+(0.0000000000053875*E41^4)))</f>
        <v/>
      </c>
      <c r="L41" s="117" t="str">
        <f aca="false">IF(ISBLANK(E41),"",(-0.00000572466+(0.00000010227*E41)-(0.0000000016546*E41^2)))</f>
        <v/>
      </c>
      <c r="M41" s="117" t="str">
        <f aca="false">IF(ISBLANK(E41),"",IF(ISBLANK(G41),(O41+(K41*35)+(L41*35^1.5)+(0.00000048314*35^2)),(O41+(K41*G41)+(L41*G41^1.5)+(0.00000048314*G41^2))))</f>
        <v/>
      </c>
      <c r="N41" s="118" t="str">
        <f aca="false">IF(ISBLANK(D41),"",IF(ISBLANK(G41),J41*(1+0.00001*(35-20)),J41*(1+0.00001*(G41-20))))</f>
        <v/>
      </c>
      <c r="O41" s="117" t="str">
        <f aca="false">IF(ISBLANK(E41),"",(0.999842594+(0.00006793952*E41)-(0.00000909529*E41^2)+(0.0000001001685*E41^3)-(0.000000001120083*E41^4)+(0.000000000006536332*E41^5)))</f>
        <v/>
      </c>
      <c r="P41" s="119" t="str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/>
      </c>
      <c r="Q41" s="120" t="str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/>
      </c>
      <c r="R41" s="121" t="str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/>
      </c>
      <c r="S41" s="121" t="str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/>
      </c>
      <c r="T41" s="32" t="n">
        <v>0.01</v>
      </c>
      <c r="U41" s="32" t="n">
        <v>0.01</v>
      </c>
      <c r="V41" s="122" t="n">
        <v>35.3</v>
      </c>
      <c r="W41" s="122" t="n">
        <v>34.5</v>
      </c>
      <c r="X41" s="122" t="n">
        <v>35.3</v>
      </c>
      <c r="Y41" s="122" t="n">
        <v>34.5</v>
      </c>
      <c r="Z41" s="32" t="n">
        <v>2.18</v>
      </c>
      <c r="AA41" s="32" t="n">
        <v>2.13</v>
      </c>
      <c r="AB41" s="122" t="n">
        <v>28.1</v>
      </c>
      <c r="AC41" s="122" t="n">
        <v>27.5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2103</v>
      </c>
      <c r="E42" s="135" t="n">
        <v>12.2</v>
      </c>
      <c r="F42" s="114" t="n">
        <v>2.6486</v>
      </c>
      <c r="G42" s="187" t="n">
        <v>34.6444</v>
      </c>
      <c r="H42" s="113" t="n">
        <v>500</v>
      </c>
      <c r="I42" s="135" t="n">
        <v>506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107.1289264</v>
      </c>
      <c r="K42" s="117" t="n">
        <f aca="false">IF(ISBLANK(E42),"",(0.000824493-(0.0000040899*E42)+(0.000000076438*E42^2)-(0.00000000082467*E42^3)+(0.0000000000053875*E42^4)))</f>
        <v>0.00078459512769926</v>
      </c>
      <c r="L42" s="117" t="n">
        <f aca="false">IF(ISBLANK(E42),"",(-0.00000572466+(0.00000010227*E42)-(0.0000000016546*E42^2)))</f>
        <v>-4.723236664E-006</v>
      </c>
      <c r="M42" s="117" t="n">
        <f aca="false">IF(ISBLANK(E42),"",IF(ISBLANK(G42),(O42+(K42*35)+(L42*35^1.5)+(0.00000048314*35^2)),(O42+(K42*G42)+(L42*G42^1.5)+(0.00000048314*G42^2))))</f>
        <v>1.02627512598439</v>
      </c>
      <c r="N42" s="118" t="n">
        <f aca="false">IF(ISBLANK(D42),"",IF(ISBLANK(G42),J42*(1+0.00001*(35-20)),J42*(1+0.00001*(G42-20))))</f>
        <v>107.144614788498</v>
      </c>
      <c r="O42" s="117" t="n">
        <f aca="false">IF(ISBLANK(E42),"",(0.999842594+(0.00006793952*E42)-(0.00000909529*E42^2)+(0.0000001001685*E42^3)-(0.000000001120083*E42^4)+(0.000000000006536332*E42^5)))</f>
        <v>0.999476556944774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2.83009125554196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2.75763407285875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126.391875472504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123.155937693872</v>
      </c>
      <c r="T42" s="32" t="n">
        <v>0.01</v>
      </c>
      <c r="U42" s="32" t="n">
        <v>0.01</v>
      </c>
      <c r="V42" s="122" t="n">
        <v>33</v>
      </c>
      <c r="W42" s="122" t="n">
        <v>32.2</v>
      </c>
      <c r="X42" s="122" t="n">
        <v>32.9</v>
      </c>
      <c r="Y42" s="122" t="n">
        <v>32.2</v>
      </c>
      <c r="Z42" s="32" t="n">
        <v>1.95</v>
      </c>
      <c r="AA42" s="32" t="n">
        <v>1.91</v>
      </c>
      <c r="AB42" s="122" t="n">
        <v>19.9</v>
      </c>
      <c r="AC42" s="122" t="n">
        <v>19.5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/>
      <c r="B43" s="111"/>
      <c r="C43" s="112" t="n">
        <v>9</v>
      </c>
      <c r="D43" s="113"/>
      <c r="E43" s="135"/>
      <c r="F43" s="114"/>
      <c r="G43" s="187"/>
      <c r="H43" s="113"/>
      <c r="I43" s="135"/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32"/>
      <c r="U43" s="32"/>
      <c r="V43" s="122"/>
      <c r="W43" s="122"/>
      <c r="X43" s="122"/>
      <c r="Y43" s="122"/>
      <c r="Z43" s="32"/>
      <c r="AA43" s="32"/>
      <c r="AB43" s="122"/>
      <c r="AC43" s="122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2104</v>
      </c>
      <c r="E44" s="135" t="n">
        <v>15</v>
      </c>
      <c r="F44" s="114" t="n">
        <v>1.473</v>
      </c>
      <c r="G44" s="187" t="n">
        <v>34.96375</v>
      </c>
      <c r="H44" s="113" t="n">
        <v>300</v>
      </c>
      <c r="I44" s="135" t="n">
        <v>305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108.8676793</v>
      </c>
      <c r="K44" s="117" t="n">
        <f aca="false">IF(ISBLANK(E44),"",(0.000824493-(0.0000040899*E44)+(0.000000076438*E44^2)-(0.00000000082467*E44^3)+(0.0000000000053875*E44^4)))</f>
        <v>0.0007778325309375</v>
      </c>
      <c r="L44" s="117" t="n">
        <f aca="false">IF(ISBLANK(E44),"",(-0.00000572466+(0.00000010227*E44)-(0.0000000016546*E44^2)))</f>
        <v>-4.562895E-006</v>
      </c>
      <c r="M44" s="117" t="n">
        <f aca="false">IF(ISBLANK(E44),"",IF(ISBLANK(G44),(O44+(K44*35)+(L44*35^1.5)+(0.00000048314*35^2)),(O44+(K44*G44)+(L44*G44^1.5)+(0.00000048314*G44^2))))</f>
        <v>1.0259447995464</v>
      </c>
      <c r="N44" s="118" t="n">
        <f aca="false">IF(ISBLANK(D44),"",IF(ISBLANK(G44),J44*(1+0.00001*(35-20)),J44*(1+0.00001*(G44-20))))</f>
        <v>108.883969987361</v>
      </c>
      <c r="O44" s="117" t="n">
        <f aca="false">IF(ISBLANK(E44),"",(0.999842594+(0.00006793952*E44)-(0.00000909529*E44^2)+(0.0000001001685*E44^3)-(0.000000001120083*E44^4)+(0.000000000006536332*E44^5)))</f>
        <v>0.999101574562737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1.54118264336959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1.50220815393868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68.829216852886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67.0886161549016</v>
      </c>
      <c r="T44" s="32" t="n">
        <v>0.01</v>
      </c>
      <c r="U44" s="32" t="n">
        <v>0.01</v>
      </c>
      <c r="V44" s="122" t="n">
        <v>32.9</v>
      </c>
      <c r="W44" s="122" t="n">
        <v>32.1</v>
      </c>
      <c r="X44" s="122" t="n">
        <v>32.9</v>
      </c>
      <c r="Y44" s="122" t="n">
        <v>32.1</v>
      </c>
      <c r="Z44" s="32" t="n">
        <v>1.86</v>
      </c>
      <c r="AA44" s="32" t="n">
        <v>1.82</v>
      </c>
      <c r="AB44" s="122" t="n">
        <v>14.5</v>
      </c>
      <c r="AC44" s="122" t="n">
        <v>14.2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187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122"/>
      <c r="W45" s="122"/>
      <c r="X45" s="122"/>
      <c r="Y45" s="122"/>
      <c r="Z45" s="32"/>
      <c r="AA45" s="32"/>
      <c r="AB45" s="32"/>
      <c r="AC45" s="3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2105</v>
      </c>
      <c r="E46" s="135" t="n">
        <v>19.2</v>
      </c>
      <c r="F46" s="114" t="n">
        <v>3.6476</v>
      </c>
      <c r="G46" s="187" t="n">
        <v>35.7482</v>
      </c>
      <c r="H46" s="113" t="n">
        <v>100</v>
      </c>
      <c r="I46" s="135" t="n">
        <v>102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110.2915479</v>
      </c>
      <c r="K46" s="117" t="n">
        <f aca="false">IF(ISBLANK(E46),"",(0.000824493-(0.0000040899*E46)+(0.000000076438*E46^2)-(0.00000000082467*E46^3)+(0.0000000000053875*E46^4)))</f>
        <v>0.00076904023915776</v>
      </c>
      <c r="L46" s="117" t="n">
        <f aca="false">IF(ISBLANK(E46),"",(-0.00000572466+(0.00000010227*E46)-(0.0000000016546*E46^2)))</f>
        <v>-4.371027744E-006</v>
      </c>
      <c r="M46" s="117" t="n">
        <f aca="false">IF(ISBLANK(E46),"",IF(ISBLANK(G46),(O46+(K46*35)+(L46*35^1.5)+(0.00000048314*35^2)),(O46+(K46*G46)+(L46*G46^1.5)+(0.00000048314*G46^2))))</f>
        <v>1.02554293837315</v>
      </c>
      <c r="N46" s="118" t="n">
        <f aca="false">IF(ISBLANK(D46),"",IF(ISBLANK(G46),J46*(1+0.00001*(35-20)),J46*(1+0.00001*(G46-20))))</f>
        <v>110.308916833546</v>
      </c>
      <c r="O46" s="117" t="n">
        <f aca="false">IF(ISBLANK(E46),"",(0.999842594+(0.00006793952*E46)-(0.00000909529*E46^2)+(0.0000001001685*E46^3)-(0.000000001120083*E46^4)+(0.000000000006536332*E46^5)))</f>
        <v>0.99836796686895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3.78962612374687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3.69523886514052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169.244702686535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165.029367717175</v>
      </c>
      <c r="T46" s="32" t="n">
        <v>0.07</v>
      </c>
      <c r="U46" s="32" t="n">
        <v>0.07</v>
      </c>
      <c r="V46" s="122" t="n">
        <v>11.8</v>
      </c>
      <c r="W46" s="122" t="n">
        <v>11.5</v>
      </c>
      <c r="X46" s="122" t="n">
        <v>11.7</v>
      </c>
      <c r="Y46" s="122" t="n">
        <v>11.4</v>
      </c>
      <c r="Z46" s="32" t="n">
        <v>0.8</v>
      </c>
      <c r="AA46" s="32" t="n">
        <v>0.78</v>
      </c>
      <c r="AB46" s="32" t="n">
        <v>4.85</v>
      </c>
      <c r="AC46" s="32" t="n">
        <v>4.74</v>
      </c>
      <c r="AD46" s="34" t="n">
        <v>0.0287</v>
      </c>
      <c r="AE46" s="34" t="n">
        <v>0.016</v>
      </c>
      <c r="AF46" s="34" t="n">
        <v>0.0034</v>
      </c>
      <c r="AG46" s="34" t="n">
        <v>0.0395</v>
      </c>
      <c r="AH46" s="34" t="n">
        <v>0.0095</v>
      </c>
      <c r="AI46" s="34" t="n">
        <v>-9999.9999</v>
      </c>
      <c r="AJ46" s="34" t="n">
        <v>0.001</v>
      </c>
      <c r="AK46" s="34" t="n">
        <v>-9999.9999</v>
      </c>
      <c r="AL46" s="34" t="n">
        <v>0.0497</v>
      </c>
      <c r="AM46" s="34" t="n">
        <v>0.0063</v>
      </c>
      <c r="AN46" s="34" t="n">
        <v>0.0007</v>
      </c>
      <c r="AO46" s="34" t="n">
        <v>-9999.9999</v>
      </c>
      <c r="AP46" s="34" t="n">
        <v>0.0116</v>
      </c>
      <c r="AQ46" s="34"/>
      <c r="AR46" s="34" t="n">
        <v>0.0488</v>
      </c>
      <c r="AS46" s="34" t="n">
        <v>0.0178</v>
      </c>
      <c r="AT46" s="34" t="n">
        <v>0.0665</v>
      </c>
      <c r="AU46" s="34" t="n">
        <v>0.0146</v>
      </c>
      <c r="AV46" s="34" t="n">
        <v>-9999.9999</v>
      </c>
      <c r="AW46" s="34" t="n">
        <v>-9999.9999</v>
      </c>
      <c r="AX46" s="34" t="n">
        <v>0.0358</v>
      </c>
      <c r="AY46" s="34" t="n">
        <v>0.107</v>
      </c>
      <c r="AZ46" s="34" t="n">
        <v>0.1428</v>
      </c>
      <c r="BA46" s="34" t="n">
        <v>0.0019</v>
      </c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35"/>
      <c r="F47" s="114"/>
      <c r="G47" s="187"/>
      <c r="H47" s="113" t="n">
        <v>80</v>
      </c>
      <c r="I47" s="135" t="n">
        <v>82.8</v>
      </c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 t="n">
        <v>0.17</v>
      </c>
      <c r="U47" s="32" t="n">
        <v>0.17</v>
      </c>
      <c r="V47" s="122" t="n">
        <v>10.7</v>
      </c>
      <c r="W47" s="122" t="n">
        <v>10.4</v>
      </c>
      <c r="X47" s="122" t="n">
        <v>10.5</v>
      </c>
      <c r="Y47" s="122" t="n">
        <v>10.2</v>
      </c>
      <c r="Z47" s="32" t="n">
        <v>0.71</v>
      </c>
      <c r="AA47" s="32" t="n">
        <v>0.69</v>
      </c>
      <c r="AB47" s="32" t="n">
        <v>4.25</v>
      </c>
      <c r="AC47" s="32" t="n">
        <v>4.15</v>
      </c>
      <c r="AD47" s="34" t="n">
        <v>0.0321</v>
      </c>
      <c r="AE47" s="34" t="n">
        <v>0.02</v>
      </c>
      <c r="AF47" s="34" t="n">
        <v>0.0045</v>
      </c>
      <c r="AG47" s="34" t="n">
        <v>0.0445</v>
      </c>
      <c r="AH47" s="34" t="n">
        <v>0.0148</v>
      </c>
      <c r="AI47" s="34" t="n">
        <v>0.0048</v>
      </c>
      <c r="AJ47" s="34" t="n">
        <v>0.0041</v>
      </c>
      <c r="AK47" s="34" t="n">
        <v>0.0013</v>
      </c>
      <c r="AL47" s="34" t="n">
        <v>0.0496</v>
      </c>
      <c r="AM47" s="34" t="n">
        <v>0.007</v>
      </c>
      <c r="AN47" s="34" t="n">
        <v>0.0013</v>
      </c>
      <c r="AO47" s="34" t="n">
        <v>-9999.9999</v>
      </c>
      <c r="AP47" s="34" t="n">
        <v>0.0206</v>
      </c>
      <c r="AQ47" s="34"/>
      <c r="AR47" s="34" t="n">
        <v>0.0643</v>
      </c>
      <c r="AS47" s="34" t="n">
        <v>0.032</v>
      </c>
      <c r="AT47" s="34" t="n">
        <v>0.0962</v>
      </c>
      <c r="AU47" s="34" t="n">
        <v>0.0207</v>
      </c>
      <c r="AV47" s="34" t="n">
        <v>-9999.9999</v>
      </c>
      <c r="AW47" s="34" t="n">
        <v>-9999.9999</v>
      </c>
      <c r="AX47" s="34" t="n">
        <v>0.0536</v>
      </c>
      <c r="AY47" s="34" t="n">
        <v>0.1337</v>
      </c>
      <c r="AZ47" s="34" t="n">
        <v>0.1873</v>
      </c>
      <c r="BA47" s="34" t="n">
        <v>0.0024</v>
      </c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2106</v>
      </c>
      <c r="E48" s="135" t="n">
        <v>22.6</v>
      </c>
      <c r="F48" s="114" t="n">
        <v>3.96</v>
      </c>
      <c r="G48" s="187" t="n">
        <v>36.29605</v>
      </c>
      <c r="H48" s="113" t="n">
        <v>60</v>
      </c>
      <c r="I48" s="135" t="n">
        <v>61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108.810747</v>
      </c>
      <c r="K48" s="117" t="n">
        <f aca="false">IF(ISBLANK(E48),"",(0.000824493-(0.0000040899*E48)+(0.000000076438*E48^2)-(0.00000000082467*E48^3)+(0.0000000000053875*E48^4)))</f>
        <v>0.0007629888901799</v>
      </c>
      <c r="L48" s="117" t="n">
        <f aca="false">IF(ISBLANK(E48),"",(-0.00000572466+(0.00000010227*E48)-(0.0000000016546*E48^2)))</f>
        <v>-4.258461496E-006</v>
      </c>
      <c r="M48" s="117" t="n">
        <f aca="false">IF(ISBLANK(E48),"",IF(ISBLANK(G48),(O48+(K48*35)+(L48*35^1.5)+(0.00000048314*35^2)),(O48+(K48*G48)+(L48*G48^1.5)+(0.00000048314*G48^2))))</f>
        <v>1.02503388946611</v>
      </c>
      <c r="N48" s="118" t="n">
        <f aca="false">IF(ISBLANK(D48),"",IF(ISBLANK(G48),J48*(1+0.00001*(35-20)),J48*(1+0.00001*(G48-20))))</f>
        <v>108.828478853737</v>
      </c>
      <c r="O48" s="117" t="n">
        <f aca="false">IF(ISBLANK(E48),"",(0.999842594+(0.00006793952*E48)-(0.00000909529*E48^2)+(0.0000001001685*E48^3)-(0.000000001120083*E48^4)+(0.000000000006536332*E48^5)))</f>
        <v>0.99763511379082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4.1725979532206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4.07069268255504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186.348224590832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181.797135202908</v>
      </c>
      <c r="T48" s="32" t="n">
        <v>0.26</v>
      </c>
      <c r="U48" s="32" t="n">
        <v>0.25</v>
      </c>
      <c r="V48" s="32" t="n">
        <v>4.54</v>
      </c>
      <c r="W48" s="32" t="n">
        <v>4.44</v>
      </c>
      <c r="X48" s="32" t="n">
        <v>4.28</v>
      </c>
      <c r="Y48" s="32" t="n">
        <v>4.18</v>
      </c>
      <c r="Z48" s="32" t="n">
        <v>0.39</v>
      </c>
      <c r="AA48" s="32" t="n">
        <v>0.38</v>
      </c>
      <c r="AB48" s="32" t="n">
        <v>2.54</v>
      </c>
      <c r="AC48" s="32" t="n">
        <v>2.48</v>
      </c>
      <c r="AD48" s="34" t="n">
        <v>0.0552</v>
      </c>
      <c r="AE48" s="34" t="n">
        <v>0.038</v>
      </c>
      <c r="AF48" s="34" t="n">
        <v>0.0086</v>
      </c>
      <c r="AG48" s="34" t="n">
        <v>0.0691</v>
      </c>
      <c r="AH48" s="34" t="n">
        <v>0.0319</v>
      </c>
      <c r="AI48" s="34" t="n">
        <v>0.0102</v>
      </c>
      <c r="AJ48" s="34" t="n">
        <v>0.0089</v>
      </c>
      <c r="AK48" s="34" t="n">
        <v>0.0036</v>
      </c>
      <c r="AL48" s="34" t="n">
        <v>0.1032</v>
      </c>
      <c r="AM48" s="34" t="n">
        <v>0.0134</v>
      </c>
      <c r="AN48" s="34" t="n">
        <v>0.0022</v>
      </c>
      <c r="AO48" s="34" t="n">
        <v>-9999.9999</v>
      </c>
      <c r="AP48" s="34" t="n">
        <v>0.0506</v>
      </c>
      <c r="AQ48" s="34"/>
      <c r="AR48" s="34" t="n">
        <v>0.0711</v>
      </c>
      <c r="AS48" s="34" t="n">
        <v>0.0965</v>
      </c>
      <c r="AT48" s="34" t="n">
        <v>0.1676</v>
      </c>
      <c r="AU48" s="34" t="n">
        <v>0.0344</v>
      </c>
      <c r="AV48" s="34" t="n">
        <v>-9999.9999</v>
      </c>
      <c r="AW48" s="34" t="n">
        <v>-9999.9999</v>
      </c>
      <c r="AX48" s="34" t="n">
        <v>0.1053</v>
      </c>
      <c r="AY48" s="34" t="n">
        <v>0.2848</v>
      </c>
      <c r="AZ48" s="34" t="n">
        <v>0.3901</v>
      </c>
      <c r="BA48" s="34" t="n">
        <v>0.0046</v>
      </c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1</v>
      </c>
      <c r="C49" s="112" t="n">
        <v>15</v>
      </c>
      <c r="D49" s="113" t="n">
        <v>2107</v>
      </c>
      <c r="E49" s="135" t="n">
        <v>25.2</v>
      </c>
      <c r="F49" s="114" t="n">
        <v>4.4083</v>
      </c>
      <c r="G49" s="187" t="n">
        <v>36.6562</v>
      </c>
      <c r="H49" s="113" t="n">
        <v>40</v>
      </c>
      <c r="I49" s="135" t="n">
        <v>45</v>
      </c>
      <c r="J49" s="116" t="n">
        <f aca="false">IF(ISBLANK(D49),"",IF(VLOOKUP(D49,'Volumes flacons'!$A$5:$C$1023,2)=0,"",IF(D49&gt;'Volumes flacons'!$A$1023,"Mauvais numéro",IF(D49&lt;'Volumes flacons'!$A$5,"Mauvais numéro",(VLOOKUP(D49,'Volumes flacons'!$A$5:$C$1023,3))))))</f>
        <v>109.7002612</v>
      </c>
      <c r="K49" s="117" t="n">
        <f aca="false">IF(ISBLANK(E49),"",(0.000824493-(0.0000040899*E49)+(0.000000076438*E49^2)-(0.00000000082467*E49^3)+(0.0000000000053875*E49^4)))</f>
        <v>0.00075894415529376</v>
      </c>
      <c r="L49" s="117" t="n">
        <f aca="false">IF(ISBLANK(E49),"",(-0.00000572466+(0.00000010227*E49)-(0.0000000016546*E49^2)))</f>
        <v>-4.198193184E-006</v>
      </c>
      <c r="M49" s="117" t="n">
        <f aca="false">IF(ISBLANK(E49),"",IF(ISBLANK(G49),(O49+(K49*35)+(L49*35^1.5)+(0.00000048314*35^2)),(O49+(K49*G49)+(L49*G49^1.5)+(0.00000048314*G49^2))))</f>
        <v>1.02453399447235</v>
      </c>
      <c r="N49" s="118" t="n">
        <f aca="false">IF(ISBLANK(D49),"",IF(ISBLANK(G49),J49*(1+0.00001*(35-20)),J49*(1+0.00001*(G49-20))))</f>
        <v>109.718533094906</v>
      </c>
      <c r="O49" s="117" t="n">
        <f aca="false">IF(ISBLANK(E49),"",(0.999842594+(0.00006793952*E49)-(0.00000909529*E49^2)+(0.0000001001685*E49^3)-(0.000000001120083*E49^4)+(0.000000000006536332*E49^5)))</f>
        <v>0.99699651768164</v>
      </c>
      <c r="P49" s="119" t="n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4.60837929935452</v>
      </c>
      <c r="Q49" s="120" t="n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>4.49802478416339</v>
      </c>
      <c r="R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>205.810219509173</v>
      </c>
      <c r="S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>200.881786860737</v>
      </c>
      <c r="T49" s="32" t="n">
        <v>0.01</v>
      </c>
      <c r="U49" s="32" t="n">
        <v>0.01</v>
      </c>
      <c r="V49" s="32" t="n">
        <v>0.01</v>
      </c>
      <c r="W49" s="32" t="n">
        <v>0.01</v>
      </c>
      <c r="X49" s="32" t="n">
        <v>0</v>
      </c>
      <c r="Y49" s="32" t="n">
        <v>0</v>
      </c>
      <c r="Z49" s="32" t="n">
        <v>0.15</v>
      </c>
      <c r="AA49" s="32" t="n">
        <v>0.15</v>
      </c>
      <c r="AB49" s="32" t="n">
        <v>1.5</v>
      </c>
      <c r="AC49" s="32" t="n">
        <v>1.47</v>
      </c>
      <c r="AD49" s="34" t="n">
        <v>0.0122</v>
      </c>
      <c r="AE49" s="34" t="n">
        <v>0.0137</v>
      </c>
      <c r="AF49" s="34" t="n">
        <v>0.0086</v>
      </c>
      <c r="AG49" s="34" t="n">
        <v>0.0212</v>
      </c>
      <c r="AH49" s="34" t="n">
        <v>0.0122</v>
      </c>
      <c r="AI49" s="34" t="n">
        <v>-9999.9999</v>
      </c>
      <c r="AJ49" s="34" t="n">
        <v>-9999.9999</v>
      </c>
      <c r="AK49" s="34" t="n">
        <v>0.0024</v>
      </c>
      <c r="AL49" s="34" t="n">
        <v>0.0605</v>
      </c>
      <c r="AM49" s="34" t="n">
        <v>0.0114</v>
      </c>
      <c r="AN49" s="34" t="n">
        <v>0.0011</v>
      </c>
      <c r="AO49" s="34" t="n">
        <v>-9999.9999</v>
      </c>
      <c r="AP49" s="34" t="n">
        <v>0.1337</v>
      </c>
      <c r="AQ49" s="34"/>
      <c r="AR49" s="34" t="n">
        <v>0.0273</v>
      </c>
      <c r="AS49" s="34" t="n">
        <v>0.0242</v>
      </c>
      <c r="AT49" s="34" t="n">
        <v>0.0515</v>
      </c>
      <c r="AU49" s="34" t="n">
        <v>0.0362</v>
      </c>
      <c r="AV49" s="34" t="n">
        <v>-9999.9999</v>
      </c>
      <c r="AW49" s="34" t="n">
        <v>-9999.9999</v>
      </c>
      <c r="AX49" s="34" t="n">
        <v>0.1865</v>
      </c>
      <c r="AY49" s="34" t="n">
        <v>0.1571</v>
      </c>
      <c r="AZ49" s="34" t="n">
        <v>0.3436</v>
      </c>
      <c r="BA49" s="34" t="n">
        <v>0.0034</v>
      </c>
      <c r="BB49" s="123"/>
    </row>
    <row r="50" customFormat="false" ht="15.75" hidden="false" customHeight="false" outlineLevel="0" collapsed="false">
      <c r="A50" s="110"/>
      <c r="B50" s="111"/>
      <c r="C50" s="112" t="n">
        <v>16</v>
      </c>
      <c r="D50" s="113"/>
      <c r="E50" s="135"/>
      <c r="F50" s="114"/>
      <c r="G50" s="187"/>
      <c r="H50" s="113" t="n">
        <v>40</v>
      </c>
      <c r="I50" s="135" t="n">
        <v>45</v>
      </c>
      <c r="J50" s="116"/>
      <c r="K50" s="117"/>
      <c r="L50" s="117"/>
      <c r="M50" s="117"/>
      <c r="N50" s="118"/>
      <c r="O50" s="117"/>
      <c r="P50" s="119"/>
      <c r="Q50" s="120"/>
      <c r="R50" s="121"/>
      <c r="S50" s="121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1</v>
      </c>
      <c r="C51" s="112" t="n">
        <v>17</v>
      </c>
      <c r="D51" s="113" t="n">
        <v>2108</v>
      </c>
      <c r="E51" s="113" t="n">
        <v>28.2</v>
      </c>
      <c r="F51" s="188" t="n">
        <v>4.3909</v>
      </c>
      <c r="G51" s="136" t="n">
        <v>35.1079</v>
      </c>
      <c r="H51" s="113" t="n">
        <v>20</v>
      </c>
      <c r="I51" s="113" t="n">
        <v>25</v>
      </c>
      <c r="J51" s="116" t="n">
        <f aca="false">IF(ISBLANK(D51),"",IF(VLOOKUP(D51,'Volumes flacons'!$A$5:$C$1023,2)=0,"",IF(D51&gt;'Volumes flacons'!$A$1023,"Mauvais numéro",IF(D51&lt;'Volumes flacons'!$A$5,"Mauvais numéro",(VLOOKUP(D51,'Volumes flacons'!$A$5:$C$1023,3))))))</f>
        <v>109.7008606</v>
      </c>
      <c r="K51" s="117" t="n">
        <f aca="false">IF(ISBLANK(E51),"",(0.000824493-(0.0000040899*E51)+(0.000000076438*E51^2)-(0.00000000082467*E51^3)+(0.0000000000053875*E51^4)))</f>
        <v>0.00075485760789126</v>
      </c>
      <c r="L51" s="117" t="n">
        <f aca="false">IF(ISBLANK(E51),"",(-0.00000572466+(0.00000010227*E51)-(0.0000000016546*E51^2)))</f>
        <v>-4.156450104E-006</v>
      </c>
      <c r="M51" s="117" t="n">
        <f aca="false">IF(ISBLANK(E51),"",IF(ISBLANK(G51),(O51+(K51*35)+(L51*35^1.5)+(0.00000048314*35^2)),(O51+(K51*G51)+(L51*G51^1.5)+(0.00000048314*G51^2))))</f>
        <v>1.02241246330931</v>
      </c>
      <c r="N51" s="118" t="n">
        <f aca="false">IF(ISBLANK(D51),"",IF(ISBLANK(G51),J51*(1+0.00001*(35-20)),J51*(1+0.00001*(G51-20))))</f>
        <v>109.717434096319</v>
      </c>
      <c r="O51" s="117" t="n">
        <f aca="false">IF(ISBLANK(E51),"",(0.999842594+(0.00006793952*E51)-(0.00000909529*E51^2)+(0.0000001001685*E51^3)-(0.000000001120083*E51^4)+(0.000000000006536332*E51^5)))</f>
        <v>0.996180125720464</v>
      </c>
      <c r="P51" s="119" t="n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>4.59017347957341</v>
      </c>
      <c r="Q51" s="120" t="n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>4.48955156974134</v>
      </c>
      <c r="R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>204.997147597748</v>
      </c>
      <c r="S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>200.503373104648</v>
      </c>
      <c r="T51" s="32" t="n">
        <v>0.01</v>
      </c>
      <c r="U51" s="32" t="n">
        <v>0.01</v>
      </c>
      <c r="V51" s="32" t="n">
        <v>0</v>
      </c>
      <c r="W51" s="32" t="n">
        <v>0</v>
      </c>
      <c r="X51" s="32" t="n">
        <v>0</v>
      </c>
      <c r="Y51" s="32" t="n">
        <v>0</v>
      </c>
      <c r="Z51" s="32" t="n">
        <v>0.04</v>
      </c>
      <c r="AA51" s="32" t="n">
        <v>0.04</v>
      </c>
      <c r="AB51" s="32" t="n">
        <v>1.15</v>
      </c>
      <c r="AC51" s="32" t="n">
        <v>1.12</v>
      </c>
      <c r="AD51" s="34" t="n">
        <v>0.004</v>
      </c>
      <c r="AE51" s="34" t="n">
        <v>0.0065</v>
      </c>
      <c r="AF51" s="34" t="n">
        <v>0.0055</v>
      </c>
      <c r="AG51" s="34" t="n">
        <v>0.0078</v>
      </c>
      <c r="AH51" s="34" t="n">
        <v>0.0075</v>
      </c>
      <c r="AI51" s="34" t="n">
        <v>-9999.9999</v>
      </c>
      <c r="AJ51" s="34" t="n">
        <v>-9999.9999</v>
      </c>
      <c r="AK51" s="34" t="n">
        <v>0.0029</v>
      </c>
      <c r="AL51" s="34" t="n">
        <v>0.0269</v>
      </c>
      <c r="AM51" s="34" t="n">
        <v>0.0116</v>
      </c>
      <c r="AN51" s="34" t="n">
        <v>0.0007</v>
      </c>
      <c r="AO51" s="34" t="n">
        <v>0.0027</v>
      </c>
      <c r="AP51" s="34" t="n">
        <v>0.1461</v>
      </c>
      <c r="AQ51" s="34"/>
      <c r="AR51" s="34" t="n">
        <v>0.0078</v>
      </c>
      <c r="AS51" s="34" t="n">
        <v>0.0118</v>
      </c>
      <c r="AT51" s="34" t="n">
        <v>0.0196</v>
      </c>
      <c r="AU51" s="34" t="n">
        <v>0.0212</v>
      </c>
      <c r="AV51" s="34" t="n">
        <v>-9999.9999</v>
      </c>
      <c r="AW51" s="34" t="n">
        <v>-9999.9999</v>
      </c>
      <c r="AX51" s="34" t="n">
        <v>0.0907</v>
      </c>
      <c r="AY51" s="34" t="n">
        <v>0.0988</v>
      </c>
      <c r="AZ51" s="34" t="n">
        <v>0.1895</v>
      </c>
      <c r="BA51" s="34" t="n">
        <v>0.0019</v>
      </c>
      <c r="BB51" s="123"/>
    </row>
    <row r="52" customFormat="false" ht="15.75" hidden="false" customHeight="false" outlineLevel="0" collapsed="false">
      <c r="A52" s="110"/>
      <c r="B52" s="111"/>
      <c r="C52" s="112" t="n">
        <v>18</v>
      </c>
      <c r="D52" s="113"/>
      <c r="E52" s="113"/>
      <c r="F52" s="188"/>
      <c r="G52" s="136"/>
      <c r="H52" s="113" t="n">
        <v>10</v>
      </c>
      <c r="I52" s="113" t="n">
        <v>15</v>
      </c>
      <c r="J52" s="116"/>
      <c r="K52" s="117"/>
      <c r="L52" s="117"/>
      <c r="M52" s="117"/>
      <c r="N52" s="118"/>
      <c r="O52" s="117"/>
      <c r="P52" s="119"/>
      <c r="Q52" s="120"/>
      <c r="R52" s="121"/>
      <c r="S52" s="121"/>
      <c r="T52" s="32" t="n">
        <v>0.01</v>
      </c>
      <c r="U52" s="32" t="n">
        <v>0.01</v>
      </c>
      <c r="V52" s="32" t="n">
        <v>0</v>
      </c>
      <c r="W52" s="32" t="n">
        <v>0</v>
      </c>
      <c r="X52" s="32" t="n">
        <v>0</v>
      </c>
      <c r="Y52" s="32" t="n">
        <v>0</v>
      </c>
      <c r="Z52" s="32" t="n">
        <v>0.02</v>
      </c>
      <c r="AA52" s="32" t="n">
        <v>0.02</v>
      </c>
      <c r="AB52" s="32" t="n">
        <v>1.09</v>
      </c>
      <c r="AC52" s="32" t="n">
        <v>1.07</v>
      </c>
      <c r="AD52" s="34" t="n">
        <v>0.0032</v>
      </c>
      <c r="AE52" s="34" t="n">
        <v>0.0055</v>
      </c>
      <c r="AF52" s="34" t="n">
        <v>0.0045</v>
      </c>
      <c r="AG52" s="34" t="n">
        <v>0.0056</v>
      </c>
      <c r="AH52" s="34" t="n">
        <v>0.0124</v>
      </c>
      <c r="AI52" s="34" t="n">
        <v>-9999.9999</v>
      </c>
      <c r="AJ52" s="34" t="n">
        <v>-9999.9999</v>
      </c>
      <c r="AK52" s="34" t="n">
        <v>-9999.9999</v>
      </c>
      <c r="AL52" s="34" t="n">
        <v>0.0179</v>
      </c>
      <c r="AM52" s="34" t="n">
        <v>0.0148</v>
      </c>
      <c r="AN52" s="34" t="n">
        <v>0.0008</v>
      </c>
      <c r="AO52" s="34" t="n">
        <v>0.004</v>
      </c>
      <c r="AP52" s="34" t="n">
        <v>0.1116</v>
      </c>
      <c r="AQ52" s="34"/>
      <c r="AR52" s="34" t="n">
        <v>0.0038</v>
      </c>
      <c r="AS52" s="34" t="n">
        <v>0.0074</v>
      </c>
      <c r="AT52" s="34" t="n">
        <v>0.0112</v>
      </c>
      <c r="AU52" s="34" t="n">
        <v>0.0165</v>
      </c>
      <c r="AV52" s="34" t="n">
        <v>-9999.9999</v>
      </c>
      <c r="AW52" s="34" t="n">
        <v>-9999.9999</v>
      </c>
      <c r="AX52" s="34" t="n">
        <v>0.0435</v>
      </c>
      <c r="AY52" s="34" t="n">
        <v>0.0884</v>
      </c>
      <c r="AZ52" s="34" t="n">
        <v>0.1319</v>
      </c>
      <c r="BA52" s="34" t="n">
        <v>-9999.9999</v>
      </c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1</v>
      </c>
      <c r="C53" s="112" t="n">
        <v>19</v>
      </c>
      <c r="D53" s="113" t="n">
        <v>2109</v>
      </c>
      <c r="E53" s="113" t="n">
        <v>29.6</v>
      </c>
      <c r="F53" s="114" t="n">
        <v>4.1716</v>
      </c>
      <c r="G53" s="136" t="n">
        <v>34.17965</v>
      </c>
      <c r="H53" s="113" t="n">
        <v>0</v>
      </c>
      <c r="I53" s="113" t="n">
        <v>3</v>
      </c>
      <c r="J53" s="116" t="n">
        <f aca="false">IF(ISBLANK(D53),"",IF(VLOOKUP(D53,'Volumes flacons'!$A$5:$C$1023,2)=0,"",IF(D53&gt;'Volumes flacons'!$A$1023,"Mauvais numéro",IF(D53&lt;'Volumes flacons'!$A$5,"Mauvais numéro",(VLOOKUP(D53,'Volumes flacons'!$A$5:$C$1023,3))))))</f>
        <v>106.403997</v>
      </c>
      <c r="K53" s="117" t="n">
        <f aca="false">IF(ISBLANK(E53),"",(0.000824493-(0.0000040899*E53)+(0.000000076438*E53^2)-(0.00000000082467*E53^3)+(0.0000000000053875*E53^4)))</f>
        <v>0.0007531523577728</v>
      </c>
      <c r="L53" s="117" t="n">
        <f aca="false">IF(ISBLANK(E53),"",(-0.00000572466+(0.00000010227*E53)-(0.0000000016546*E53^2)))</f>
        <v>-4.147162336E-006</v>
      </c>
      <c r="M53" s="117" t="n">
        <f aca="false">IF(ISBLANK(E53),"",IF(ISBLANK(G53),(O53+(K53*35)+(L53*35^1.5)+(0.00000048314*35^2)),(O53+(K53*G53)+(L53*G53^1.5)+(0.00000048314*G53^2))))</f>
        <v>1.02124936365351</v>
      </c>
      <c r="N53" s="118" t="n">
        <f aca="false">IF(ISBLANK(D53),"",IF(ISBLANK(G53),J53*(1+0.00001*(35-20)),J53*(1+0.00001*(G53-20))))</f>
        <v>106.419084714361</v>
      </c>
      <c r="O53" s="117" t="n">
        <f aca="false">IF(ISBLANK(E53),"",(0.999842594+(0.00006793952*E53)-(0.00000909529*E53^2)+(0.0000001001685*E53^3)-(0.000000001120083*E53^4)+(0.000000000006536332*E53^5)))</f>
        <v>0.995771161858075</v>
      </c>
      <c r="P53" s="119" t="n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4.49789077348689</v>
      </c>
      <c r="Q53" s="120" t="n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>4.40430215534797</v>
      </c>
      <c r="R53" s="121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>200.875801943925</v>
      </c>
      <c r="S53" s="121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>196.69613425784</v>
      </c>
      <c r="T53" s="32" t="n">
        <v>0.01</v>
      </c>
      <c r="U53" s="32" t="n">
        <v>0.01</v>
      </c>
      <c r="V53" s="32" t="n">
        <v>0.01</v>
      </c>
      <c r="W53" s="32" t="n">
        <v>0.01</v>
      </c>
      <c r="X53" s="32" t="n">
        <v>0</v>
      </c>
      <c r="Y53" s="32" t="n">
        <v>0</v>
      </c>
      <c r="Z53" s="32" t="n">
        <v>0.02</v>
      </c>
      <c r="AA53" s="32" t="n">
        <v>0.02</v>
      </c>
      <c r="AB53" s="32" t="n">
        <v>1.17</v>
      </c>
      <c r="AC53" s="32" t="n">
        <v>1.14</v>
      </c>
      <c r="AD53" s="34" t="n">
        <v>0.006</v>
      </c>
      <c r="AE53" s="34" t="n">
        <v>0.0065</v>
      </c>
      <c r="AF53" s="34" t="n">
        <v>0.004</v>
      </c>
      <c r="AG53" s="34" t="n">
        <v>0.0036</v>
      </c>
      <c r="AH53" s="34" t="n">
        <v>0.0161</v>
      </c>
      <c r="AI53" s="34" t="n">
        <v>-9999.9999</v>
      </c>
      <c r="AJ53" s="34" t="n">
        <v>-9999.9999</v>
      </c>
      <c r="AK53" s="34" t="n">
        <v>0.0026</v>
      </c>
      <c r="AL53" s="34" t="n">
        <v>0.0208</v>
      </c>
      <c r="AM53" s="34" t="n">
        <v>0.0193</v>
      </c>
      <c r="AN53" s="34" t="n">
        <v>-9999.9999</v>
      </c>
      <c r="AO53" s="34" t="n">
        <v>0.0063</v>
      </c>
      <c r="AP53" s="34" t="n">
        <v>0.1221</v>
      </c>
      <c r="AQ53" s="34"/>
      <c r="AR53" s="34" t="n">
        <v>0.0082</v>
      </c>
      <c r="AS53" s="34" t="n">
        <v>0.0099</v>
      </c>
      <c r="AT53" s="34" t="n">
        <v>0.018</v>
      </c>
      <c r="AU53" s="34" t="n">
        <v>0.0177</v>
      </c>
      <c r="AV53" s="34" t="n">
        <v>-9999.9999</v>
      </c>
      <c r="AW53" s="34" t="n">
        <v>-9999.9999</v>
      </c>
      <c r="AX53" s="34" t="n">
        <v>0.0454</v>
      </c>
      <c r="AY53" s="34" t="n">
        <v>0.1026</v>
      </c>
      <c r="AZ53" s="34" t="n">
        <v>0.148</v>
      </c>
      <c r="BA53" s="34" t="n">
        <v>-9999.9999</v>
      </c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15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32"/>
      <c r="U55" s="32"/>
      <c r="V55" s="122"/>
      <c r="W55" s="122"/>
      <c r="X55" s="122"/>
      <c r="Y55" s="122"/>
      <c r="Z55" s="32"/>
      <c r="AA55" s="32"/>
      <c r="AB55" s="122"/>
      <c r="AC55" s="122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16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17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32"/>
      <c r="U57" s="32"/>
      <c r="V57" s="122"/>
      <c r="W57" s="122"/>
      <c r="X57" s="122"/>
      <c r="Y57" s="122"/>
      <c r="Z57" s="32"/>
      <c r="AA57" s="32"/>
      <c r="AB57" s="122"/>
      <c r="AC57" s="122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18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19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20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21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22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32"/>
      <c r="U62" s="32"/>
      <c r="V62" s="122"/>
      <c r="W62" s="122"/>
      <c r="X62" s="122"/>
      <c r="Y62" s="122"/>
      <c r="Z62" s="32"/>
      <c r="AA62" s="32"/>
      <c r="AB62" s="122"/>
      <c r="AC62" s="122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3" customFormat="false" ht="15.75" hidden="false" customHeight="false" outlineLevel="0" collapsed="false">
      <c r="A63" s="110" t="n">
        <f aca="false">IF(ISBLANK(VLOOKUP(D63,'Volumes flacons'!A5:C623,3)),0,1)</f>
        <v>1</v>
      </c>
      <c r="B63" s="111" t="n">
        <f aca="false">IF(ISBLANK(D63),0,IF(ISBLANK(E63),0,IF(ISBLANK(F63),0,1)))</f>
        <v>0</v>
      </c>
      <c r="C63" s="112" t="n">
        <v>23</v>
      </c>
      <c r="D63" s="113"/>
      <c r="E63" s="113"/>
      <c r="F63" s="124"/>
      <c r="G63" s="115"/>
      <c r="H63" s="113"/>
      <c r="I63" s="113"/>
      <c r="J63" s="116" t="str">
        <f aca="false">IF(ISBLANK(D63),"",IF(VLOOKUP(D63,'Volumes flacons'!$A$5:$C$1023,2)=0,"",IF(D63&gt;'Volumes flacons'!$A$1023,"Mauvais numéro",IF(D63&lt;'Volumes flacons'!$A$5,"Mauvais numéro",(VLOOKUP(D63,'Volumes flacons'!$A$5:$C$1023,3))))))</f>
        <v/>
      </c>
      <c r="K63" s="117" t="str">
        <f aca="false">IF(ISBLANK(E63),"",(0.000824493-(0.0000040899*E63)+(0.000000076438*E63^2)-(0.00000000082467*E63^3)+(0.0000000000053875*E63^4)))</f>
        <v/>
      </c>
      <c r="L63" s="117" t="str">
        <f aca="false">IF(ISBLANK(E63),"",(-0.00000572466+(0.00000010227*E63)-(0.0000000016546*E63^2)))</f>
        <v/>
      </c>
      <c r="M63" s="117" t="str">
        <f aca="false">IF(ISBLANK(E63),"",IF(ISBLANK(G63),(O63+(K63*35)+(L63*35^1.5)+(0.00000048314*35^2)),(O63+(K63*G63)+(L63*G63^1.5)+(0.00000048314*G63^2))))</f>
        <v/>
      </c>
      <c r="N63" s="118" t="str">
        <f aca="false">IF(ISBLANK(D63),"",IF(ISBLANK(G63),J63*(1+0.00001*(35-20)),J63*(1+0.00001*(G63-20))))</f>
        <v/>
      </c>
      <c r="O63" s="117" t="str">
        <f aca="false">IF(ISBLANK(E63),"",(0.999842594+(0.00006793952*E63)-(0.00000909529*E63^2)+(0.0000001001685*E63^3)-(0.000000001120083*E63^4)+(0.000000000006536332*E63^5)))</f>
        <v/>
      </c>
      <c r="P63" s="119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N°",IF(AND(D63&gt;499,D63&lt;1141),"Err.N°",(((((F63)+'Correction de volume'!$G$7)*(($P$21)*($P$19)*5598)/(($R$16)-($R$17)))-(($P$27)*1000))/((N63)-($P$26))))))))))))</f>
        <v/>
      </c>
      <c r="Q63" s="120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Flac.",P63/M63)))))))))</f>
        <v/>
      </c>
      <c r="R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Flac.",((44.66*P63)/M63)))))))))))</f>
        <v/>
      </c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</row>
    <row r="64" customFormat="false" ht="15.75" hidden="false" customHeight="false" outlineLevel="0" collapsed="false">
      <c r="A64" s="110" t="n">
        <f aca="false">IF(ISBLANK(VLOOKUP(D64,'Volumes flacons'!A5:C623,3)),0,1)</f>
        <v>1</v>
      </c>
      <c r="B64" s="111" t="n">
        <f aca="false">IF(ISBLANK(D64),0,IF(ISBLANK(E64),0,IF(ISBLANK(F64),0,1)))</f>
        <v>0</v>
      </c>
      <c r="C64" s="112" t="n">
        <v>24</v>
      </c>
      <c r="D64" s="113"/>
      <c r="E64" s="113"/>
      <c r="F64" s="124"/>
      <c r="G64" s="115"/>
      <c r="H64" s="113"/>
      <c r="I64" s="113"/>
      <c r="J64" s="116" t="str">
        <f aca="false">IF(ISBLANK(D64),"",IF(VLOOKUP(D64,'Volumes flacons'!$A$5:$C$1023,2)=0,"",IF(D64&gt;'Volumes flacons'!$A$1023,"Mauvais numéro",IF(D64&lt;'Volumes flacons'!$A$5,"Mauvais numéro",(VLOOKUP(D64,'Volumes flacons'!$A$5:$C$1023,3))))))</f>
        <v/>
      </c>
      <c r="K64" s="117" t="str">
        <f aca="false">IF(ISBLANK(E64),"",(0.000824493-(0.0000040899*E64)+(0.000000076438*E64^2)-(0.00000000082467*E64^3)+(0.0000000000053875*E64^4)))</f>
        <v/>
      </c>
      <c r="L64" s="117" t="str">
        <f aca="false">IF(ISBLANK(E64),"",(-0.00000572466+(0.00000010227*E64)-(0.0000000016546*E64^2)))</f>
        <v/>
      </c>
      <c r="M64" s="117" t="str">
        <f aca="false">IF(ISBLANK(E64),"",IF(ISBLANK(G64),(O64+(K64*35)+(L64*35^1.5)+(0.00000048314*35^2)),(O64+(K64*G64)+(L64*G64^1.5)+(0.00000048314*G64^2))))</f>
        <v/>
      </c>
      <c r="N64" s="118" t="str">
        <f aca="false">IF(ISBLANK(D64),"",IF(ISBLANK(G64),J64*(1+0.00001*(35-20)),J64*(1+0.00001*(G64-20))))</f>
        <v/>
      </c>
      <c r="O64" s="117" t="str">
        <f aca="false">IF(ISBLANK(E64),"",(0.999842594+(0.00006793952*E64)-(0.00000909529*E64^2)+(0.0000001001685*E64^3)-(0.000000001120083*E64^4)+(0.000000000006536332*E64^5)))</f>
        <v/>
      </c>
      <c r="P64" s="119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N°",IF(AND(D64&gt;499,D64&lt;1141),"Err.N°",(((((F64)+'Correction de volume'!$G$7)*(($P$21)*($P$19)*5598)/(($R$16)-($R$17)))-(($P$27)*1000))/((N64)-($P$26))))))))))))</f>
        <v/>
      </c>
      <c r="Q64" s="120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Flac.",P64/M64)))))))))</f>
        <v/>
      </c>
      <c r="R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Flac.",((44.66*P64)/M64)))))))))))</f>
        <v/>
      </c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</row>
    <row r="66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78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I38" activeCellId="1" sqref="T45:AC45 I3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4.9774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29.91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-0°29,91</v>
      </c>
      <c r="P9" s="29" t="s">
        <v>16</v>
      </c>
      <c r="Q9" s="33" t="n">
        <f aca="false">IF(ISBLANK(I9),"",IF(ISBLANK(J9),"",IF(J9&gt;60,"ERREUR !!",O11*(I9+(J9/60)))))</f>
        <v>-0.4985</v>
      </c>
      <c r="R9" s="33"/>
      <c r="V9" s="0" t="n">
        <v>4.9791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-0°0,09</v>
      </c>
      <c r="P10" s="29" t="s">
        <v>17</v>
      </c>
      <c r="Q10" s="33" t="n">
        <f aca="false">IF(ISBLANK(I10),"",IF(ISBLANK(J10),"",IF(J10&gt;60,"ERREUR !!",O12*(I10+(J10/60)))))</f>
        <v>-0.0015</v>
      </c>
      <c r="R10" s="33"/>
      <c r="S10" s="35"/>
      <c r="T10" s="35"/>
      <c r="V10" s="0" t="n">
        <v>4.9768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42073</v>
      </c>
      <c r="K11" s="38"/>
      <c r="L11" s="38"/>
      <c r="M11" s="38"/>
      <c r="N11" s="39" t="str">
        <f aca="false">I9&amp;"°"&amp;J9</f>
        <v>0°29,91</v>
      </c>
      <c r="O11" s="40" t="n">
        <f aca="false">IF(P9=M10,-1,1)</f>
        <v>-1</v>
      </c>
      <c r="P11" s="41" t="str">
        <f aca="false">TEXT(J11,"aaaa-mm-jj")&amp;"T"&amp;TEXT(J12,"hh:mm:ss")&amp;"z"</f>
        <v>2019-03-11T18:40:02z</v>
      </c>
      <c r="Q11" s="41"/>
      <c r="R11" s="41"/>
      <c r="T11" s="42"/>
      <c r="U11" s="42"/>
      <c r="V11" s="5" t="n">
        <v>4.9691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0.777800925925926</v>
      </c>
      <c r="K12" s="45"/>
      <c r="L12" s="45"/>
      <c r="M12" s="45"/>
      <c r="N12" s="46" t="str">
        <f aca="false">I10&amp;"°"&amp;J10</f>
        <v>0°0,09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4.9618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f aca="false">AVERAGE(V8:V12)</f>
        <v>4.97284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26.3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26.3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4.9728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0.996706850854433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0.019999443119296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5.01153028471843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4.9724867136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0.005999622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0.00401965617500048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2110</v>
      </c>
      <c r="E35" s="135" t="n">
        <v>7.7</v>
      </c>
      <c r="F35" s="114" t="n">
        <v>5.4251</v>
      </c>
      <c r="G35" s="187" t="n">
        <v>34.9629</v>
      </c>
      <c r="H35" s="113" t="n">
        <v>2000</v>
      </c>
      <c r="I35" s="135" t="n">
        <v>2023.6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110.3806485</v>
      </c>
      <c r="K35" s="117" t="n">
        <f aca="false">IF(ISBLANK(E35),"",(0.000824493-(0.0000040899*E35)+(0.000000076438*E35^2)-(0.00000000082467*E35^3)+(0.0000000000053875*E35^4)))</f>
        <v>0.000797175228651729</v>
      </c>
      <c r="L35" s="117" t="n">
        <f aca="false">IF(ISBLANK(E35),"",(-0.00000572466+(0.00000010227*E35)-(0.0000000016546*E35^2)))</f>
        <v>-5.035282234E-006</v>
      </c>
      <c r="M35" s="117" t="n">
        <f aca="false">IF(ISBLANK(E35),"",IF(ISBLANK(G35),(O35+(K35*35)+(L35*35^1.5)+(0.00000048314*35^2)),(O35+(K35*G35)+(L35*G35^1.5)+(0.00000048314*G35^2))))</f>
        <v>1.02728962625584</v>
      </c>
      <c r="N35" s="118" t="n">
        <f aca="false">IF(ISBLANK(D35),"",IF(ISBLANK(G35),J35*(1+0.00001*(35-20)),J35*(1+0.00001*(G35-20))))</f>
        <v>110.397164646054</v>
      </c>
      <c r="O35" s="117" t="n">
        <f aca="false">IF(ISBLANK(E35),"",(0.999842594+(0.00006793952*E35)-(0.00000909529*E35^2)+(0.0000001001685*E35^3)-(0.000000001120083*E35^4)+(0.000000000006536332*E35^5)))</f>
        <v>0.999868438277747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5.63946730086681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5.48965662334291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251.858609656711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245.168064798494</v>
      </c>
      <c r="T35" s="32" t="n">
        <v>0.01</v>
      </c>
      <c r="U35" s="32" t="n">
        <v>0.01</v>
      </c>
      <c r="V35" s="122" t="n">
        <v>20.7</v>
      </c>
      <c r="W35" s="122" t="n">
        <v>20.2</v>
      </c>
      <c r="X35" s="122" t="n">
        <v>20.6</v>
      </c>
      <c r="Y35" s="122" t="n">
        <v>20.2</v>
      </c>
      <c r="Z35" s="32" t="n">
        <v>1.33</v>
      </c>
      <c r="AA35" s="32" t="n">
        <v>1.3</v>
      </c>
      <c r="AB35" s="122" t="n">
        <v>22.7</v>
      </c>
      <c r="AC35" s="122" t="n">
        <v>22.2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/>
      <c r="B36" s="111"/>
      <c r="C36" s="112" t="n">
        <v>2</v>
      </c>
      <c r="D36" s="113"/>
      <c r="E36" s="135"/>
      <c r="F36" s="114"/>
      <c r="G36" s="187"/>
      <c r="H36" s="113"/>
      <c r="I36" s="135"/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187"/>
      <c r="H37" s="113" t="n">
        <v>1500</v>
      </c>
      <c r="I37" s="135" t="n">
        <v>1516</v>
      </c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32" t="n">
        <v>0.01</v>
      </c>
      <c r="U37" s="32" t="n">
        <v>0.01</v>
      </c>
      <c r="V37" s="122" t="n">
        <v>22</v>
      </c>
      <c r="W37" s="122" t="n">
        <v>21.5</v>
      </c>
      <c r="X37" s="122" t="n">
        <v>22</v>
      </c>
      <c r="Y37" s="122" t="n">
        <v>21.5</v>
      </c>
      <c r="Z37" s="32" t="n">
        <v>1.41</v>
      </c>
      <c r="AA37" s="32" t="n">
        <v>1.38</v>
      </c>
      <c r="AB37" s="122" t="n">
        <v>19.3</v>
      </c>
      <c r="AC37" s="122" t="n">
        <v>18.9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2112</v>
      </c>
      <c r="E38" s="135" t="n">
        <v>8.4</v>
      </c>
      <c r="F38" s="114" t="n">
        <v>3.8775</v>
      </c>
      <c r="G38" s="187" t="n">
        <v>34.7808</v>
      </c>
      <c r="H38" s="113" t="n">
        <v>1250</v>
      </c>
      <c r="I38" s="135" t="n">
        <v>1260.4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110.5884501</v>
      </c>
      <c r="K38" s="117" t="n">
        <f aca="false">IF(ISBLANK(E38),"",(0.000824493-(0.0000040899*E38)+(0.000000076438*E38^2)-(0.00000000082467*E38^3)+(0.0000000000053875*E38^4)))</f>
        <v>0.00079506934289184</v>
      </c>
      <c r="L38" s="117" t="n">
        <f aca="false">IF(ISBLANK(E38),"",(-0.00000572466+(0.00000010227*E38)-(0.0000000016546*E38^2)))</f>
        <v>-4.982340576E-006</v>
      </c>
      <c r="M38" s="117" t="n">
        <f aca="false">IF(ISBLANK(E38),"",IF(ISBLANK(G38),(O38+(K38*35)+(L38*35^1.5)+(0.00000048314*35^2)),(O38+(K38*G38)+(L38*G38^1.5)+(0.00000048314*G38^2))))</f>
        <v>1.02704121271753</v>
      </c>
      <c r="N38" s="118" t="n">
        <f aca="false">IF(ISBLANK(D38),"",IF(ISBLANK(G38),J38*(1+0.00001*(35-20)),J38*(1+0.00001*(G38-20))))</f>
        <v>110.604795957632</v>
      </c>
      <c r="O38" s="117" t="n">
        <f aca="false">IF(ISBLANK(E38),"",(0.999842594+(0.00006793952*E38)-(0.00000909529*E38^2)+(0.0000001001685*E38^3)-(0.000000001120083*E38^4)+(0.000000000006536332*E38^5)))</f>
        <v>0.999825589360969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4.01849627522695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3.91269232964284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179.466043651636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174.740839441849</v>
      </c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2113</v>
      </c>
      <c r="E39" s="135" t="n">
        <v>8.8</v>
      </c>
      <c r="F39" s="114" t="n">
        <v>3.5004</v>
      </c>
      <c r="G39" s="187" t="n">
        <v>34.6681</v>
      </c>
      <c r="H39" s="113" t="n">
        <v>1000</v>
      </c>
      <c r="I39" s="135" t="n">
        <v>1010.3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109.2622412</v>
      </c>
      <c r="K39" s="117" t="n">
        <f aca="false">IF(ISBLANK(E39),"",(0.000824493-(0.0000040899*E39)+(0.000000076438*E39^2)-(0.00000000082467*E39^3)+(0.0000000000053875*E39^4)))</f>
        <v>0.00079389155779328</v>
      </c>
      <c r="L39" s="117" t="n">
        <f aca="false">IF(ISBLANK(E39),"",(-0.00000572466+(0.00000010227*E39)-(0.0000000016546*E39^2)))</f>
        <v>-4.952816224E-006</v>
      </c>
      <c r="M39" s="117" t="n">
        <f aca="false">IF(ISBLANK(E39),"",IF(ISBLANK(G39),(O39+(K39*35)+(L39*35^1.5)+(0.00000048314*35^2)),(O39+(K39*G39)+(L39*G39^1.5)+(0.00000048314*G39^2))))</f>
        <v>1.0268904082831</v>
      </c>
      <c r="N39" s="118" t="n">
        <f aca="false">IF(ISBLANK(D39),"",IF(ISBLANK(G39),J39*(1+0.00001*(35-20)),J39*(1+0.00001*(G39-20))))</f>
        <v>109.278267894801</v>
      </c>
      <c r="O39" s="117" t="n">
        <f aca="false">IF(ISBLANK(E39),"",(0.999842594+(0.00006793952*E39)-(0.00000909529*E39^2)+(0.0000001001685*E39^3)-(0.000000001120083*E39^4)+(0.000000000006536332*E39^5)))</f>
        <v>0.999798012403754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3.67099712486773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3.57486747880471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163.946731596593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159.653581603418</v>
      </c>
      <c r="T39" s="32" t="n">
        <v>0.01</v>
      </c>
      <c r="U39" s="32" t="n">
        <v>0.01</v>
      </c>
      <c r="V39" s="122" t="n">
        <v>32.8</v>
      </c>
      <c r="W39" s="122" t="n">
        <v>32.1</v>
      </c>
      <c r="X39" s="122" t="n">
        <v>32.8</v>
      </c>
      <c r="Y39" s="122" t="n">
        <v>32</v>
      </c>
      <c r="Z39" s="32" t="n">
        <v>2.08</v>
      </c>
      <c r="AA39" s="32" t="n">
        <v>2.03</v>
      </c>
      <c r="AB39" s="122" t="n">
        <v>31.4</v>
      </c>
      <c r="AC39" s="122" t="n">
        <v>30.7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2114</v>
      </c>
      <c r="E40" s="135" t="n">
        <v>9.2</v>
      </c>
      <c r="F40" s="114" t="n">
        <v>3.1716</v>
      </c>
      <c r="G40" s="187" t="n">
        <v>34.51</v>
      </c>
      <c r="H40" s="113" t="n">
        <v>800</v>
      </c>
      <c r="I40" s="135" t="n">
        <v>808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108.7065016</v>
      </c>
      <c r="K40" s="117" t="n">
        <f aca="false">IF(ISBLANK(E40),"",(0.000824493-(0.0000040899*E40)+(0.000000076438*E40^2)-(0.00000000082467*E40^3)+(0.0000000000053875*E40^4)))</f>
        <v>0.00079273206735776</v>
      </c>
      <c r="L40" s="117" t="n">
        <f aca="false">IF(ISBLANK(E40),"",(-0.00000572466+(0.00000010227*E40)-(0.0000000016546*E40^2)))</f>
        <v>-4.923821344E-006</v>
      </c>
      <c r="M40" s="117" t="n">
        <f aca="false">IF(ISBLANK(E40),"",IF(ISBLANK(G40),(O40+(K40*35)+(L40*35^1.5)+(0.00000048314*35^2)),(O40+(K40*G40)+(L40*G40^1.5)+(0.00000048314*G40^2))))</f>
        <v>1.02670258832891</v>
      </c>
      <c r="N40" s="118" t="n">
        <f aca="false">IF(ISBLANK(D40),"",IF(ISBLANK(G40),J40*(1+0.00001*(35-20)),J40*(1+0.00001*(G40-20))))</f>
        <v>108.722274913382</v>
      </c>
      <c r="O40" s="117" t="n">
        <f aca="false">IF(ISBLANK(E40),"",(0.999842594+(0.00006793952*E40)-(0.00000909529*E40^2)+(0.0000001001685*E40^3)-(0.000000001120083*E40^4)+(0.000000000006536332*E40^5)))</f>
        <v>0.999768218849135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3.34199434055314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3.25507540211102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149.253467249103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145.371667458278</v>
      </c>
      <c r="T40" s="32" t="n">
        <v>0.01</v>
      </c>
      <c r="U40" s="32" t="n">
        <v>0.01</v>
      </c>
      <c r="V40" s="122" t="n">
        <v>35.6</v>
      </c>
      <c r="W40" s="122" t="n">
        <v>34.8</v>
      </c>
      <c r="X40" s="122" t="n">
        <v>35.6</v>
      </c>
      <c r="Y40" s="122" t="n">
        <v>34.8</v>
      </c>
      <c r="Z40" s="32" t="n">
        <v>2.22</v>
      </c>
      <c r="AA40" s="32" t="n">
        <v>2.17</v>
      </c>
      <c r="AB40" s="122" t="n">
        <v>32.3</v>
      </c>
      <c r="AC40" s="122" t="n">
        <v>31.5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2115</v>
      </c>
      <c r="E41" s="135" t="n">
        <v>9.5</v>
      </c>
      <c r="F41" s="114" t="n">
        <v>3.254</v>
      </c>
      <c r="G41" s="187" t="n">
        <v>34.5113</v>
      </c>
      <c r="H41" s="113" t="n">
        <v>800</v>
      </c>
      <c r="I41" s="135" t="n">
        <v>808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111.5281471</v>
      </c>
      <c r="K41" s="117" t="n">
        <f aca="false">IF(ISBLANK(E41),"",(0.000824493-(0.0000040899*E41)+(0.000000076438*E41^2)-(0.00000000082467*E41^3)+(0.0000000000053875*E41^4)))</f>
        <v>0.000791874309582969</v>
      </c>
      <c r="L41" s="117" t="n">
        <f aca="false">IF(ISBLANK(E41),"",(-0.00000572466+(0.00000010227*E41)-(0.0000000016546*E41^2)))</f>
        <v>-4.90242265E-006</v>
      </c>
      <c r="M41" s="117" t="n">
        <f aca="false">IF(ISBLANK(E41),"",IF(ISBLANK(G41),(O41+(K41*35)+(L41*35^1.5)+(0.00000048314*35^2)),(O41+(K41*G41)+(L41*G41^1.5)+(0.00000048314*G41^2))))</f>
        <v>1.02665455714676</v>
      </c>
      <c r="N41" s="118" t="n">
        <f aca="false">IF(ISBLANK(D41),"",IF(ISBLANK(G41),J41*(1+0.00001*(35-20)),J41*(1+0.00001*(G41-20))))</f>
        <v>111.54433128401</v>
      </c>
      <c r="O41" s="117" t="n">
        <f aca="false">IF(ISBLANK(E41),"",(0.999842594+(0.00006793952*E41)-(0.00000909529*E41^2)+(0.0000001001685*E41^3)-(0.000000001120083*E41^4)+(0.000000000006536332*E41^5)))</f>
        <v>0.999744434108058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3.34087148655602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3.25413398625615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149.203320589592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145.3296238262</v>
      </c>
      <c r="T41" s="32" t="n">
        <v>0.01</v>
      </c>
      <c r="U41" s="32" t="n">
        <v>0.01</v>
      </c>
      <c r="V41" s="122" t="n">
        <v>35.7</v>
      </c>
      <c r="W41" s="122" t="n">
        <v>34.9</v>
      </c>
      <c r="X41" s="122" t="n">
        <v>35.7</v>
      </c>
      <c r="Y41" s="122" t="n">
        <v>34.9</v>
      </c>
      <c r="Z41" s="32" t="n">
        <v>2.21</v>
      </c>
      <c r="AA41" s="32" t="n">
        <v>2.16</v>
      </c>
      <c r="AB41" s="122" t="n">
        <v>32.1</v>
      </c>
      <c r="AC41" s="122" t="n">
        <v>31.3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2116</v>
      </c>
      <c r="E42" s="135" t="n">
        <v>11.4</v>
      </c>
      <c r="F42" s="114" t="n">
        <v>2.7675</v>
      </c>
      <c r="G42" s="187" t="n">
        <v>34.6315</v>
      </c>
      <c r="H42" s="113" t="n">
        <v>500</v>
      </c>
      <c r="I42" s="135" t="n">
        <v>503.6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110.8956349</v>
      </c>
      <c r="K42" s="117" t="n">
        <f aca="false">IF(ISBLANK(E42),"",(0.000824493-(0.0000040899*E42)+(0.000000076438*E42^2)-(0.00000000082467*E42^3)+(0.0000000000053875*E42^4)))</f>
        <v>0.00078667123031814</v>
      </c>
      <c r="L42" s="117" t="n">
        <f aca="false">IF(ISBLANK(E42),"",(-0.00000572466+(0.00000010227*E42)-(0.0000000016546*E42^2)))</f>
        <v>-4.773813816E-006</v>
      </c>
      <c r="M42" s="117" t="n">
        <f aca="false">IF(ISBLANK(E42),"",IF(ISBLANK(G42),(O42+(K42*35)+(L42*35^1.5)+(0.00000048314*35^2)),(O42+(K42*G42)+(L42*G42^1.5)+(0.00000048314*G42^2))))</f>
        <v>1.02641597019154</v>
      </c>
      <c r="N42" s="118" t="n">
        <f aca="false">IF(ISBLANK(D42),"",IF(ISBLANK(G42),J42*(1+0.00001*(35-20)),J42*(1+0.00001*(G42-20))))</f>
        <v>110.91186059482</v>
      </c>
      <c r="O42" s="117" t="n">
        <f aca="false">IF(ISBLANK(E42),"",(0.999842594+(0.00006793952*E42)-(0.00000909529*E42^2)+(0.0000001001685*E42^3)-(0.000000001120083*E42^4)+(0.000000000006536332*E42^5)))</f>
        <v>0.99956582543903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2.85553093399738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2.78204063160135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127.528011512323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124.245934607316</v>
      </c>
      <c r="T42" s="32" t="n">
        <v>0.01</v>
      </c>
      <c r="U42" s="32" t="n">
        <v>0.01</v>
      </c>
      <c r="V42" s="122" t="n">
        <v>33.1</v>
      </c>
      <c r="W42" s="122" t="n">
        <v>32.3</v>
      </c>
      <c r="X42" s="122" t="n">
        <v>33.1</v>
      </c>
      <c r="Y42" s="122" t="n">
        <v>32.3</v>
      </c>
      <c r="Z42" s="32" t="n">
        <v>1.97</v>
      </c>
      <c r="AA42" s="32" t="n">
        <v>1.93</v>
      </c>
      <c r="AB42" s="122" t="n">
        <v>19.9</v>
      </c>
      <c r="AC42" s="122" t="n">
        <v>19.5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/>
      <c r="B43" s="111"/>
      <c r="C43" s="112" t="n">
        <v>9</v>
      </c>
      <c r="D43" s="113"/>
      <c r="E43" s="135"/>
      <c r="F43" s="114"/>
      <c r="G43" s="187"/>
      <c r="H43" s="113"/>
      <c r="I43" s="135"/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32"/>
      <c r="U43" s="32"/>
      <c r="V43" s="122"/>
      <c r="W43" s="122"/>
      <c r="X43" s="122"/>
      <c r="Y43" s="122"/>
      <c r="Z43" s="32"/>
      <c r="AA43" s="32"/>
      <c r="AB43" s="122"/>
      <c r="AC43" s="122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2217</v>
      </c>
      <c r="E44" s="135" t="n">
        <v>13.6</v>
      </c>
      <c r="F44" s="114" t="n">
        <v>1.5495</v>
      </c>
      <c r="G44" s="187" t="n">
        <v>34.94245</v>
      </c>
      <c r="H44" s="113" t="n">
        <v>300</v>
      </c>
      <c r="I44" s="135" t="n">
        <v>303.6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112.43</v>
      </c>
      <c r="K44" s="117" t="n">
        <f aca="false">IF(ISBLANK(E44),"",(0.000824493-(0.0000040899*E44)+(0.000000076438*E44^2)-(0.00000000082467*E44^3)+(0.0000000000053875*E44^4)))</f>
        <v>0.0007811182188416</v>
      </c>
      <c r="L44" s="117" t="n">
        <f aca="false">IF(ISBLANK(E44),"",(-0.00000572466+(0.00000010227*E44)-(0.0000000016546*E44^2)))</f>
        <v>-4.639822816E-006</v>
      </c>
      <c r="M44" s="117" t="n">
        <f aca="false">IF(ISBLANK(E44),"",IF(ISBLANK(G44),(O44+(K44*35)+(L44*35^1.5)+(0.00000048314*35^2)),(O44+(K44*G44)+(L44*G44^1.5)+(0.00000048314*G44^2))))</f>
        <v>1.02622671892547</v>
      </c>
      <c r="N44" s="118" t="n">
        <f aca="false">IF(ISBLANK(D44),"",IF(ISBLANK(G44),J44*(1+0.00001*(35-20)),J44*(1+0.00001*(G44-20))))</f>
        <v>112.446799796535</v>
      </c>
      <c r="O44" s="117" t="n">
        <f aca="false">IF(ISBLANK(E44),"",(0.999842594+(0.00006793952*E44)-(0.00000909529*E44^2)+(0.0000001001685*E44^3)-(0.000000001120083*E44^4)+(0.000000000006536332*E44^5)))</f>
        <v>0.999300998908299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1.56971885023809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1.52960239807602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70.103643851633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68.3120430980751</v>
      </c>
      <c r="T44" s="32" t="n">
        <v>0.02</v>
      </c>
      <c r="U44" s="32" t="n">
        <v>0.02</v>
      </c>
      <c r="V44" s="122" t="n">
        <v>32.7</v>
      </c>
      <c r="W44" s="122" t="n">
        <v>32</v>
      </c>
      <c r="X44" s="122" t="n">
        <v>32.7</v>
      </c>
      <c r="Y44" s="122" t="n">
        <v>32</v>
      </c>
      <c r="Z44" s="32" t="n">
        <v>1.84</v>
      </c>
      <c r="AA44" s="32" t="n">
        <v>1.8</v>
      </c>
      <c r="AB44" s="122" t="n">
        <v>14.7</v>
      </c>
      <c r="AC44" s="122" t="n">
        <v>14.3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187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122"/>
      <c r="W45" s="122"/>
      <c r="X45" s="122"/>
      <c r="Y45" s="122"/>
      <c r="Z45" s="32"/>
      <c r="AA45" s="32"/>
      <c r="AB45" s="32"/>
      <c r="AC45" s="3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2118</v>
      </c>
      <c r="E46" s="135" t="n">
        <v>18</v>
      </c>
      <c r="F46" s="114" t="n">
        <v>3.3169</v>
      </c>
      <c r="G46" s="187" t="n">
        <v>35.8162</v>
      </c>
      <c r="H46" s="113" t="n">
        <v>100</v>
      </c>
      <c r="I46" s="135" t="n">
        <v>102.8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109.8212434</v>
      </c>
      <c r="K46" s="117" t="n">
        <f aca="false">IF(ISBLANK(E46),"",(0.000824493-(0.0000040899*E46)+(0.000000076438*E46^2)-(0.00000000082467*E46^3)+(0.0000000000053875*E46^4)))</f>
        <v>0.00077139679476</v>
      </c>
      <c r="L46" s="117" t="n">
        <f aca="false">IF(ISBLANK(E46),"",(-0.00000572466+(0.00000010227*E46)-(0.0000000016546*E46^2)))</f>
        <v>-4.4198904E-006</v>
      </c>
      <c r="M46" s="117" t="n">
        <f aca="false">IF(ISBLANK(E46),"",IF(ISBLANK(G46),(O46+(K46*35)+(L46*35^1.5)+(0.00000048314*35^2)),(O46+(K46*G46)+(L46*G46^1.5)+(0.00000048314*G46^2))))</f>
        <v>1.02589846277958</v>
      </c>
      <c r="N46" s="118" t="n">
        <f aca="false">IF(ISBLANK(D46),"",IF(ISBLANK(G46),J46*(1+0.00001*(35-20)),J46*(1+0.00001*(G46-20))))</f>
        <v>109.838612947499</v>
      </c>
      <c r="O46" s="117" t="n">
        <f aca="false">IF(ISBLANK(E46),"",(0.999842594+(0.00006793952*E46)-(0.00000909529*E46^2)+(0.0000001001685*E46^3)-(0.000000001120083*E46^4)+(0.000000000006536332*E46^5)))</f>
        <v>0.998597583102776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3.45963892184704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3.37230149704432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154.507474249689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150.606984857999</v>
      </c>
      <c r="T46" s="32" t="n">
        <v>0.17</v>
      </c>
      <c r="U46" s="32" t="n">
        <v>0.17</v>
      </c>
      <c r="V46" s="122" t="n">
        <v>12.9</v>
      </c>
      <c r="W46" s="122" t="n">
        <v>12.6</v>
      </c>
      <c r="X46" s="122" t="n">
        <v>12.7</v>
      </c>
      <c r="Y46" s="122" t="n">
        <v>12.4</v>
      </c>
      <c r="Z46" s="32" t="n">
        <v>0.8</v>
      </c>
      <c r="AA46" s="32" t="n">
        <v>0.78</v>
      </c>
      <c r="AB46" s="32" t="n">
        <v>4.74</v>
      </c>
      <c r="AC46" s="32" t="n">
        <v>4.63</v>
      </c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35"/>
      <c r="F47" s="114"/>
      <c r="G47" s="187"/>
      <c r="H47" s="113" t="n">
        <v>80</v>
      </c>
      <c r="I47" s="135" t="n">
        <v>80.4</v>
      </c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 t="n">
        <v>0.44</v>
      </c>
      <c r="U47" s="32" t="n">
        <v>0.43</v>
      </c>
      <c r="V47" s="32" t="n">
        <v>8.46</v>
      </c>
      <c r="W47" s="32" t="n">
        <v>8.27</v>
      </c>
      <c r="X47" s="32" t="n">
        <v>8.02</v>
      </c>
      <c r="Y47" s="32" t="n">
        <v>7.84</v>
      </c>
      <c r="Z47" s="32" t="n">
        <v>0.55</v>
      </c>
      <c r="AA47" s="32" t="n">
        <v>0.54</v>
      </c>
      <c r="AB47" s="32" t="n">
        <v>3.29</v>
      </c>
      <c r="AC47" s="32" t="n">
        <v>3.21</v>
      </c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2119</v>
      </c>
      <c r="E48" s="135" t="n">
        <v>21.8</v>
      </c>
      <c r="F48" s="114" t="n">
        <v>4.0358</v>
      </c>
      <c r="G48" s="187" t="n">
        <v>36.30455</v>
      </c>
      <c r="H48" s="113" t="n">
        <v>60</v>
      </c>
      <c r="I48" s="135" t="n">
        <v>61.8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110.7255852</v>
      </c>
      <c r="K48" s="117" t="n">
        <f aca="false">IF(ISBLANK(E48),"",(0.000824493-(0.0000040899*E48)+(0.000000076438*E48^2)-(0.00000000082467*E48^3)+(0.0000000000053875*E48^4)))</f>
        <v>0.00076433258594438</v>
      </c>
      <c r="L48" s="117" t="n">
        <f aca="false">IF(ISBLANK(E48),"",(-0.00000572466+(0.00000010227*E48)-(0.0000000016546*E48^2)))</f>
        <v>-4.281506104E-006</v>
      </c>
      <c r="M48" s="117" t="n">
        <f aca="false">IF(ISBLANK(E48),"",IF(ISBLANK(G48),(O48+(K48*35)+(L48*35^1.5)+(0.00000048314*35^2)),(O48+(K48*G48)+(L48*G48^1.5)+(0.00000048314*G48^2))))</f>
        <v>1.02526718034556</v>
      </c>
      <c r="N48" s="118" t="n">
        <f aca="false">IF(ISBLANK(D48),"",IF(ISBLANK(G48),J48*(1+0.00001*(35-20)),J48*(1+0.00001*(G48-20))))</f>
        <v>110.743638508402</v>
      </c>
      <c r="O48" s="117" t="n">
        <f aca="false">IF(ISBLANK(E48),"",(0.999842594+(0.00006793952*E48)-(0.00000909529*E48^2)+(0.0000001001685*E48^3)-(0.000000001120083*E48^4)+(0.000000000006536332*E48^5)))</f>
        <v>0.997818206907552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4.17785552470437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4.07489443219694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186.583027733297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181.984785341915</v>
      </c>
      <c r="T48" s="32" t="n">
        <v>0.34</v>
      </c>
      <c r="U48" s="32" t="n">
        <v>0.33</v>
      </c>
      <c r="V48" s="32" t="n">
        <v>4.61</v>
      </c>
      <c r="W48" s="32" t="n">
        <v>4.5</v>
      </c>
      <c r="X48" s="32" t="n">
        <v>4.27</v>
      </c>
      <c r="Y48" s="32" t="n">
        <v>4.17</v>
      </c>
      <c r="Z48" s="32" t="n">
        <v>0.38</v>
      </c>
      <c r="AA48" s="32" t="n">
        <v>0.37</v>
      </c>
      <c r="AB48" s="32" t="n">
        <v>2.48</v>
      </c>
      <c r="AC48" s="32" t="n">
        <v>2.42</v>
      </c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1</v>
      </c>
      <c r="C49" s="112" t="n">
        <v>15</v>
      </c>
      <c r="D49" s="113" t="n">
        <v>2120</v>
      </c>
      <c r="E49" s="135" t="n">
        <v>25.7</v>
      </c>
      <c r="F49" s="114" t="n">
        <v>4.4829</v>
      </c>
      <c r="G49" s="187" t="n">
        <v>36.2845</v>
      </c>
      <c r="H49" s="113" t="n">
        <v>40</v>
      </c>
      <c r="I49" s="135" t="n">
        <v>41.2</v>
      </c>
      <c r="J49" s="116" t="n">
        <f aca="false">IF(ISBLANK(D49),"",IF(VLOOKUP(D49,'Volumes flacons'!$A$5:$C$1023,2)=0,"",IF(D49&gt;'Volumes flacons'!$A$1023,"Mauvais numéro",IF(D49&lt;'Volumes flacons'!$A$5,"Mauvais numéro",(VLOOKUP(D49,'Volumes flacons'!$A$5:$C$1023,3))))))</f>
        <v>110.2770918</v>
      </c>
      <c r="K49" s="117" t="n">
        <f aca="false">IF(ISBLANK(E49),"",(0.000824493-(0.0000040899*E49)+(0.000000076438*E49^2)-(0.00000000082467*E49^3)+(0.0000000000053875*E49^4)))</f>
        <v>0.000758220947939229</v>
      </c>
      <c r="L49" s="117" t="n">
        <f aca="false">IF(ISBLANK(E49),"",(-0.00000572466+(0.00000010227*E49)-(0.0000000016546*E49^2)))</f>
        <v>-4.189167754E-006</v>
      </c>
      <c r="M49" s="117" t="n">
        <f aca="false">IF(ISBLANK(E49),"",IF(ISBLANK(G49),(O49+(K49*35)+(L49*35^1.5)+(0.00000048314*35^2)),(O49+(K49*G49)+(L49*G49^1.5)+(0.00000048314*G49^2))))</f>
        <v>1.0240984060111</v>
      </c>
      <c r="N49" s="118" t="n">
        <f aca="false">IF(ISBLANK(D49),"",IF(ISBLANK(G49),J49*(1+0.00001*(35-20)),J49*(1+0.00001*(G49-20))))</f>
        <v>110.295049873014</v>
      </c>
      <c r="O49" s="117" t="n">
        <f aca="false">IF(ISBLANK(E49),"",(0.999842594+(0.00006793952*E49)-(0.00000909529*E49^2)+(0.0000001001685*E49^3)-(0.000000001120083*E49^4)+(0.000000000006536332*E49^5)))</f>
        <v>0.996866260603449</v>
      </c>
      <c r="P49" s="119" t="n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4.6616782965084</v>
      </c>
      <c r="Q49" s="120" t="n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>4.55198276761881</v>
      </c>
      <c r="R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>208.190552722065</v>
      </c>
      <c r="S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>203.291550401856</v>
      </c>
      <c r="T49" s="32" t="n">
        <v>0</v>
      </c>
      <c r="U49" s="32" t="n">
        <v>0</v>
      </c>
      <c r="V49" s="32" t="n">
        <v>0.01</v>
      </c>
      <c r="W49" s="32" t="n">
        <v>0.01</v>
      </c>
      <c r="X49" s="32" t="n">
        <v>0.01</v>
      </c>
      <c r="Y49" s="32" t="n">
        <v>0.01</v>
      </c>
      <c r="Z49" s="32" t="n">
        <v>0.11</v>
      </c>
      <c r="AA49" s="32" t="n">
        <v>0.11</v>
      </c>
      <c r="AB49" s="32" t="n">
        <v>1.36</v>
      </c>
      <c r="AC49" s="32" t="n">
        <v>1.33</v>
      </c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/>
      <c r="B50" s="111"/>
      <c r="C50" s="112" t="n">
        <v>16</v>
      </c>
      <c r="D50" s="113"/>
      <c r="E50" s="135"/>
      <c r="F50" s="114"/>
      <c r="G50" s="187"/>
      <c r="H50" s="113" t="n">
        <v>40</v>
      </c>
      <c r="I50" s="135" t="n">
        <v>41.3</v>
      </c>
      <c r="J50" s="116"/>
      <c r="K50" s="117"/>
      <c r="L50" s="117"/>
      <c r="M50" s="117"/>
      <c r="N50" s="118"/>
      <c r="O50" s="117"/>
      <c r="P50" s="119"/>
      <c r="Q50" s="120"/>
      <c r="R50" s="121"/>
      <c r="S50" s="121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1</v>
      </c>
      <c r="C51" s="112" t="n">
        <v>17</v>
      </c>
      <c r="D51" s="113" t="n">
        <v>2121</v>
      </c>
      <c r="E51" s="113" t="n">
        <v>29</v>
      </c>
      <c r="F51" s="114" t="n">
        <v>4.2475</v>
      </c>
      <c r="G51" s="187" t="n">
        <v>34.4346</v>
      </c>
      <c r="H51" s="113" t="n">
        <v>20</v>
      </c>
      <c r="I51" s="113" t="n">
        <v>19.7</v>
      </c>
      <c r="J51" s="116" t="n">
        <f aca="false">IF(ISBLANK(D51),"",IF(VLOOKUP(D51,'Volumes flacons'!$A$5:$C$1023,2)=0,"",IF(D51&gt;'Volumes flacons'!$A$1023,"Mauvais numéro",IF(D51&lt;'Volumes flacons'!$A$5,"Mauvais numéro",(VLOOKUP(D51,'Volumes flacons'!$A$5:$C$1023,3))))))</f>
        <v>107.3102259</v>
      </c>
      <c r="K51" s="117" t="n">
        <f aca="false">IF(ISBLANK(E51),"",(0.000824493-(0.0000040899*E51)+(0.000000076438*E51^2)-(0.00000000082467*E51^3)+(0.0000000000053875*E51^4)))</f>
        <v>0.0007538678577575</v>
      </c>
      <c r="L51" s="117" t="n">
        <f aca="false">IF(ISBLANK(E51),"",(-0.00000572466+(0.00000010227*E51)-(0.0000000016546*E51^2)))</f>
        <v>-4.1503486E-006</v>
      </c>
      <c r="M51" s="117" t="n">
        <f aca="false">IF(ISBLANK(E51),"",IF(ISBLANK(G51),(O51+(K51*35)+(L51*35^1.5)+(0.00000048314*35^2)),(O51+(K51*G51)+(L51*G51^1.5)+(0.00000048314*G51^2))))</f>
        <v>1.0216419393347</v>
      </c>
      <c r="N51" s="118" t="n">
        <f aca="false">IF(ISBLANK(D51),"",IF(ISBLANK(G51),J51*(1+0.00001*(35-20)),J51*(1+0.00001*(G51-20))))</f>
        <v>107.325715701868</v>
      </c>
      <c r="O51" s="117" t="n">
        <f aca="false">IF(ISBLANK(E51),"",(0.999842594+(0.00006793952*E51)-(0.00000909529*E51^2)+(0.0000001001685*E51^3)-(0.000000001120083*E51^4)+(0.000000000006536332*E51^5)))</f>
        <v>0.995948564991742</v>
      </c>
      <c r="P51" s="119" t="n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>4.54059098059778</v>
      </c>
      <c r="Q51" s="120" t="n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>4.44440542794731</v>
      </c>
      <c r="R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>202.782793193497</v>
      </c>
      <c r="S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>198.487146412127</v>
      </c>
      <c r="T51" s="32" t="n">
        <v>0.01</v>
      </c>
      <c r="U51" s="32" t="n">
        <v>0.01</v>
      </c>
      <c r="V51" s="32" t="n">
        <v>0.01</v>
      </c>
      <c r="W51" s="32" t="n">
        <v>0.01</v>
      </c>
      <c r="X51" s="32" t="n">
        <v>0</v>
      </c>
      <c r="Y51" s="32" t="n">
        <v>0</v>
      </c>
      <c r="Z51" s="32" t="n">
        <v>0.01</v>
      </c>
      <c r="AA51" s="32" t="n">
        <v>0.01</v>
      </c>
      <c r="AB51" s="32" t="n">
        <v>1.12</v>
      </c>
      <c r="AC51" s="32" t="n">
        <v>1.09</v>
      </c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/>
      <c r="B52" s="111"/>
      <c r="C52" s="112" t="n">
        <v>18</v>
      </c>
      <c r="D52" s="113"/>
      <c r="E52" s="113"/>
      <c r="F52" s="114"/>
      <c r="G52" s="187"/>
      <c r="H52" s="113" t="n">
        <v>10</v>
      </c>
      <c r="I52" s="113" t="n">
        <v>10.3</v>
      </c>
      <c r="J52" s="116"/>
      <c r="K52" s="117"/>
      <c r="L52" s="117"/>
      <c r="M52" s="117"/>
      <c r="N52" s="118"/>
      <c r="O52" s="117"/>
      <c r="P52" s="119"/>
      <c r="Q52" s="120"/>
      <c r="R52" s="121"/>
      <c r="S52" s="121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s="140" customFormat="true" ht="15.75" hidden="false" customHeight="false" outlineLevel="0" collapsed="false">
      <c r="A53" s="140" t="n">
        <f aca="false">IF(ISBLANK(VLOOKUP(D53,'Volumes flacons'!A5:C623,3)),0,1)</f>
        <v>1</v>
      </c>
      <c r="B53" s="83" t="n">
        <f aca="false">IF(ISBLANK(D53),0,IF(ISBLANK(E53),0,IF(ISBLANK(F53),0,1)))</f>
        <v>1</v>
      </c>
      <c r="C53" s="141" t="n">
        <v>19</v>
      </c>
      <c r="D53" s="142" t="n">
        <v>2122</v>
      </c>
      <c r="E53" s="142" t="n">
        <v>29.6</v>
      </c>
      <c r="F53" s="185" t="n">
        <v>4.2561</v>
      </c>
      <c r="G53" s="144" t="n">
        <v>34.4045</v>
      </c>
      <c r="H53" s="142" t="n">
        <v>0</v>
      </c>
      <c r="I53" s="142" t="n">
        <v>3.8</v>
      </c>
      <c r="J53" s="145" t="n">
        <f aca="false">IF(ISBLANK(D53),"",IF(VLOOKUP(D53,'Volumes flacons'!$A$5:$C$1023,2)=0,"",IF(D53&gt;'Volumes flacons'!$A$1023,"Mauvais numéro",IF(D53&lt;'Volumes flacons'!$A$5,"Mauvais numéro",(VLOOKUP(D53,'Volumes flacons'!$A$5:$C$1023,3))))))</f>
        <v>108.8129224</v>
      </c>
      <c r="K53" s="182" t="n">
        <f aca="false">IF(ISBLANK(E53),"",(0.000824493-(0.0000040899*E53)+(0.000000076438*E53^2)-(0.00000000082467*E53^3)+(0.0000000000053875*E53^4)))</f>
        <v>0.0007531523577728</v>
      </c>
      <c r="L53" s="182" t="n">
        <f aca="false">IF(ISBLANK(E53),"",(-0.00000572466+(0.00000010227*E53)-(0.0000000016546*E53^2)))</f>
        <v>-4.147162336E-006</v>
      </c>
      <c r="M53" s="182" t="n">
        <f aca="false">IF(ISBLANK(E53),"",IF(ISBLANK(G53),(O53+(K53*35)+(L53*35^1.5)+(0.00000048314*35^2)),(O53+(K53*G53)+(L53*G53^1.5)+(0.00000048314*G53^2))))</f>
        <v>1.02141796962896</v>
      </c>
      <c r="N53" s="183" t="n">
        <f aca="false">IF(ISBLANK(D53),"",IF(ISBLANK(G53),J53*(1+0.00001*(35-20)),J53*(1+0.00001*(G53-20))))</f>
        <v>108.828596357407</v>
      </c>
      <c r="O53" s="182" t="n">
        <f aca="false">IF(ISBLANK(E53),"",(0.999842594+(0.00006793952*E53)-(0.00000909529*E53^2)+(0.0000001001685*E53^3)-(0.000000001120083*E53^4)+(0.000000000006536332*E53^5)))</f>
        <v>0.995771161858075</v>
      </c>
      <c r="P53" s="148" t="n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4.48579163517544</v>
      </c>
      <c r="Q53" s="149" t="n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>4.39172970180359</v>
      </c>
      <c r="R53" s="150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>200.335454426935</v>
      </c>
      <c r="S53" s="150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>196.134648482548</v>
      </c>
      <c r="T53" s="184" t="n">
        <v>0.01</v>
      </c>
      <c r="U53" s="184" t="n">
        <v>0.01</v>
      </c>
      <c r="V53" s="184" t="n">
        <v>0.02</v>
      </c>
      <c r="W53" s="184" t="n">
        <v>0.02</v>
      </c>
      <c r="X53" s="184" t="n">
        <v>0.01</v>
      </c>
      <c r="Y53" s="184" t="n">
        <v>0.01</v>
      </c>
      <c r="Z53" s="184" t="n">
        <v>0.01</v>
      </c>
      <c r="AA53" s="184" t="n">
        <v>0.01</v>
      </c>
      <c r="AB53" s="184" t="n">
        <v>1.09</v>
      </c>
      <c r="AC53" s="184" t="n">
        <v>1.07</v>
      </c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14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15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16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17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18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19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20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21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3" customFormat="false" ht="15.75" hidden="false" customHeight="false" outlineLevel="0" collapsed="false">
      <c r="A63" s="110" t="n">
        <f aca="false">IF(ISBLANK(VLOOKUP(D63,'Volumes flacons'!A5:C623,3)),0,1)</f>
        <v>1</v>
      </c>
      <c r="B63" s="111" t="n">
        <f aca="false">IF(ISBLANK(D63),0,IF(ISBLANK(E63),0,IF(ISBLANK(F63),0,1)))</f>
        <v>0</v>
      </c>
      <c r="C63" s="112" t="n">
        <v>22</v>
      </c>
      <c r="D63" s="113"/>
      <c r="E63" s="113"/>
      <c r="F63" s="124"/>
      <c r="G63" s="115"/>
      <c r="H63" s="113"/>
      <c r="I63" s="113"/>
      <c r="J63" s="116" t="str">
        <f aca="false">IF(ISBLANK(D63),"",IF(VLOOKUP(D63,'Volumes flacons'!$A$5:$C$1023,2)=0,"",IF(D63&gt;'Volumes flacons'!$A$1023,"Mauvais numéro",IF(D63&lt;'Volumes flacons'!$A$5,"Mauvais numéro",(VLOOKUP(D63,'Volumes flacons'!$A$5:$C$1023,3))))))</f>
        <v/>
      </c>
      <c r="K63" s="117" t="str">
        <f aca="false">IF(ISBLANK(E63),"",(0.000824493-(0.0000040899*E63)+(0.000000076438*E63^2)-(0.00000000082467*E63^3)+(0.0000000000053875*E63^4)))</f>
        <v/>
      </c>
      <c r="L63" s="117" t="str">
        <f aca="false">IF(ISBLANK(E63),"",(-0.00000572466+(0.00000010227*E63)-(0.0000000016546*E63^2)))</f>
        <v/>
      </c>
      <c r="M63" s="117" t="str">
        <f aca="false">IF(ISBLANK(E63),"",IF(ISBLANK(G63),(O63+(K63*35)+(L63*35^1.5)+(0.00000048314*35^2)),(O63+(K63*G63)+(L63*G63^1.5)+(0.00000048314*G63^2))))</f>
        <v/>
      </c>
      <c r="N63" s="118" t="str">
        <f aca="false">IF(ISBLANK(D63),"",IF(ISBLANK(G63),J63*(1+0.00001*(35-20)),J63*(1+0.00001*(G63-20))))</f>
        <v/>
      </c>
      <c r="O63" s="117" t="str">
        <f aca="false">IF(ISBLANK(E63),"",(0.999842594+(0.00006793952*E63)-(0.00000909529*E63^2)+(0.0000001001685*E63^3)-(0.000000001120083*E63^4)+(0.000000000006536332*E63^5)))</f>
        <v/>
      </c>
      <c r="P63" s="119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N°",IF(AND(D63&gt;499,D63&lt;1141),"Err.N°",(((((F63)+'Correction de volume'!$G$7)*(($P$21)*($P$19)*5598)/(($R$16)-($R$17)))-(($P$27)*1000))/((N63)-($P$26))))))))))))</f>
        <v/>
      </c>
      <c r="Q63" s="120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Flac.",P63/M63)))))))))</f>
        <v/>
      </c>
      <c r="R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Flac.",((44.66*P63)/M63)))))))))))</f>
        <v/>
      </c>
      <c r="T63" s="32"/>
      <c r="U63" s="32"/>
      <c r="V63" s="122"/>
      <c r="W63" s="122"/>
      <c r="X63" s="122"/>
      <c r="Y63" s="122"/>
      <c r="Z63" s="32"/>
      <c r="AA63" s="32"/>
      <c r="AB63" s="122"/>
      <c r="AC63" s="122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</row>
    <row r="64" customFormat="false" ht="15.75" hidden="false" customHeight="false" outlineLevel="0" collapsed="false">
      <c r="A64" s="110" t="n">
        <f aca="false">IF(ISBLANK(VLOOKUP(D64,'Volumes flacons'!A5:C623,3)),0,1)</f>
        <v>1</v>
      </c>
      <c r="B64" s="111" t="n">
        <f aca="false">IF(ISBLANK(D64),0,IF(ISBLANK(E64),0,IF(ISBLANK(F64),0,1)))</f>
        <v>0</v>
      </c>
      <c r="C64" s="112" t="n">
        <v>23</v>
      </c>
      <c r="D64" s="113"/>
      <c r="E64" s="113"/>
      <c r="F64" s="124"/>
      <c r="G64" s="115"/>
      <c r="H64" s="113"/>
      <c r="I64" s="113"/>
      <c r="J64" s="116" t="str">
        <f aca="false">IF(ISBLANK(D64),"",IF(VLOOKUP(D64,'Volumes flacons'!$A$5:$C$1023,2)=0,"",IF(D64&gt;'Volumes flacons'!$A$1023,"Mauvais numéro",IF(D64&lt;'Volumes flacons'!$A$5,"Mauvais numéro",(VLOOKUP(D64,'Volumes flacons'!$A$5:$C$1023,3))))))</f>
        <v/>
      </c>
      <c r="K64" s="117" t="str">
        <f aca="false">IF(ISBLANK(E64),"",(0.000824493-(0.0000040899*E64)+(0.000000076438*E64^2)-(0.00000000082467*E64^3)+(0.0000000000053875*E64^4)))</f>
        <v/>
      </c>
      <c r="L64" s="117" t="str">
        <f aca="false">IF(ISBLANK(E64),"",(-0.00000572466+(0.00000010227*E64)-(0.0000000016546*E64^2)))</f>
        <v/>
      </c>
      <c r="M64" s="117" t="str">
        <f aca="false">IF(ISBLANK(E64),"",IF(ISBLANK(G64),(O64+(K64*35)+(L64*35^1.5)+(0.00000048314*35^2)),(O64+(K64*G64)+(L64*G64^1.5)+(0.00000048314*G64^2))))</f>
        <v/>
      </c>
      <c r="N64" s="118" t="str">
        <f aca="false">IF(ISBLANK(D64),"",IF(ISBLANK(G64),J64*(1+0.00001*(35-20)),J64*(1+0.00001*(G64-20))))</f>
        <v/>
      </c>
      <c r="O64" s="117" t="str">
        <f aca="false">IF(ISBLANK(E64),"",(0.999842594+(0.00006793952*E64)-(0.00000909529*E64^2)+(0.0000001001685*E64^3)-(0.000000001120083*E64^4)+(0.000000000006536332*E64^5)))</f>
        <v/>
      </c>
      <c r="P64" s="119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N°",IF(AND(D64&gt;499,D64&lt;1141),"Err.N°",(((((F64)+'Correction de volume'!$G$7)*(($P$21)*($P$19)*5598)/(($R$16)-($R$17)))-(($P$27)*1000))/((N64)-($P$26))))))))))))</f>
        <v/>
      </c>
      <c r="Q64" s="120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Flac.",P64/M64)))))))))</f>
        <v/>
      </c>
      <c r="R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Flac.",((44.66*P64)/M64)))))))))))</f>
        <v/>
      </c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</row>
    <row r="65" customFormat="false" ht="15.75" hidden="false" customHeight="false" outlineLevel="0" collapsed="false">
      <c r="A65" s="110" t="n">
        <f aca="false">IF(ISBLANK(VLOOKUP(D65,'Volumes flacons'!A5:C623,3)),0,1)</f>
        <v>1</v>
      </c>
      <c r="B65" s="111" t="n">
        <f aca="false">IF(ISBLANK(D65),0,IF(ISBLANK(E65),0,IF(ISBLANK(F65),0,1)))</f>
        <v>0</v>
      </c>
      <c r="C65" s="112" t="n">
        <v>24</v>
      </c>
      <c r="D65" s="113"/>
      <c r="E65" s="113"/>
      <c r="F65" s="124"/>
      <c r="G65" s="115"/>
      <c r="H65" s="113"/>
      <c r="I65" s="113"/>
      <c r="J65" s="116" t="str">
        <f aca="false">IF(ISBLANK(D65),"",IF(VLOOKUP(D65,'Volumes flacons'!$A$5:$C$1023,2)=0,"",IF(D65&gt;'Volumes flacons'!$A$1023,"Mauvais numéro",IF(D65&lt;'Volumes flacons'!$A$5,"Mauvais numéro",(VLOOKUP(D65,'Volumes flacons'!$A$5:$C$1023,3))))))</f>
        <v/>
      </c>
      <c r="K65" s="117" t="str">
        <f aca="false">IF(ISBLANK(E65),"",(0.000824493-(0.0000040899*E65)+(0.000000076438*E65^2)-(0.00000000082467*E65^3)+(0.0000000000053875*E65^4)))</f>
        <v/>
      </c>
      <c r="L65" s="117" t="str">
        <f aca="false">IF(ISBLANK(E65),"",(-0.00000572466+(0.00000010227*E65)-(0.0000000016546*E65^2)))</f>
        <v/>
      </c>
      <c r="M65" s="117" t="str">
        <f aca="false">IF(ISBLANK(E65),"",IF(ISBLANK(G65),(O65+(K65*35)+(L65*35^1.5)+(0.00000048314*35^2)),(O65+(K65*G65)+(L65*G65^1.5)+(0.00000048314*G65^2))))</f>
        <v/>
      </c>
      <c r="N65" s="118" t="str">
        <f aca="false">IF(ISBLANK(D65),"",IF(ISBLANK(G65),J65*(1+0.00001*(35-20)),J65*(1+0.00001*(G65-20))))</f>
        <v/>
      </c>
      <c r="O65" s="117" t="str">
        <f aca="false">IF(ISBLANK(E65),"",(0.999842594+(0.00006793952*E65)-(0.00000909529*E65^2)+(0.0000001001685*E65^3)-(0.000000001120083*E65^4)+(0.000000000006536332*E65^5)))</f>
        <v/>
      </c>
      <c r="P65" s="119" t="str">
        <f aca="false">IF(ISBLANK($R$16),"",IF(A65=0,"",IF(ISBLANK($R$17),"",IF(B65=0,"",IF($O$28=$I$29,"",IF(AND($I$29=$O$29,D65&lt;1000),"N° Flac.",IF(AND($I$29=$O$30,D65&gt;1000),"N° Flac.",IF(AND(D65&gt;1202,D65&lt;2001),"Err. N°",IF(AND(D65&gt;499,D65&lt;1141),"Err.N°",(((((F65)+'Correction de volume'!$G$7)*(($P$21)*($P$19)*5598)/(($R$16)-($R$17)))-(($P$27)*1000))/((N65)-($P$26))))))))))))</f>
        <v/>
      </c>
      <c r="Q65" s="120" t="str">
        <f aca="false">IF(ISBLANK($R$16),"",IF(A65=0,"",IF(ISBLANK($R$17),"",IF(AND(D65&gt;1202,D65&lt;2001),"Err. N°",IF(AND(D65&gt;499,D65&lt;1141),"Err.N°",IF(B65=0,"",IF($O$28=$I$29,"",IF(AND($I$29=$O$29,D65&lt;1000),"N° Flac.",IF(AND($I$29=$O$30,D65&gt;1000),"N° Flac.",P65/M65)))))))))</f>
        <v/>
      </c>
      <c r="R65" s="121" t="str">
        <f aca="false">IF(ISBLANK($R$16),"",IF(A65=0,"",IF(ISBLANK($R$17),"",IF(B65=0,"",IF(ISBLANK(J65),"",IF(AND(D65&gt;1202,D65&lt;2001),"Err. N°",IF(AND(D65&gt;499,D65&lt;1141),"Err.N°",IF($I$29=$O$28,"",IF(AND($I$29=$O$29,D65&lt;1000),"N° Flac.",IF(AND($I$29=$O$30,D65&gt;1000),"N° Flac.",((44.66*P65))))))))))))</f>
        <v/>
      </c>
      <c r="S65" s="121" t="str">
        <f aca="false">IF(ISBLANK($R$16),"",IF(A65=0,"",IF(ISBLANK($R$17),"",IF(B65=0,"",IF(ISBLANK(J65),"",IF(AND(D65&gt;1202,D65&lt;2001),"Err. N°",IF(AND(D65&gt;499,D65&lt;1141),"Err.N°",IF($I$29=$O$28,"",IF(AND($I$29=$O$29,D65&lt;1000),"N° Flac.",IF(AND($I$29=$O$30,D65&gt;1000),"N° Flac.",((44.66*P65)/M65)))))))))))</f>
        <v/>
      </c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</row>
    <row r="67" customFormat="false" ht="22.5" hidden="false" customHeight="true" outlineLevel="0" collapsed="false"/>
    <row r="68" customFormat="false" ht="13.8" hidden="false" customHeight="false" outlineLevel="0" collapsed="false">
      <c r="G68" s="187"/>
    </row>
    <row r="69" customFormat="false" ht="13.8" hidden="false" customHeight="false" outlineLevel="0" collapsed="false">
      <c r="G69" s="187"/>
    </row>
    <row r="70" customFormat="false" ht="13.8" hidden="false" customHeight="false" outlineLevel="0" collapsed="false">
      <c r="G70" s="187"/>
    </row>
    <row r="71" customFormat="false" ht="13.8" hidden="false" customHeight="false" outlineLevel="0" collapsed="false">
      <c r="G71" s="187"/>
    </row>
    <row r="72" customFormat="false" ht="13.8" hidden="false" customHeight="false" outlineLevel="0" collapsed="false">
      <c r="G72" s="187"/>
    </row>
    <row r="73" customFormat="false" ht="13.8" hidden="false" customHeight="false" outlineLevel="0" collapsed="false">
      <c r="G73" s="187"/>
    </row>
    <row r="74" customFormat="false" ht="13.8" hidden="false" customHeight="false" outlineLevel="0" collapsed="false">
      <c r="G74" s="187"/>
    </row>
    <row r="75" customFormat="false" ht="13.8" hidden="false" customHeight="false" outlineLevel="0" collapsed="false">
      <c r="G75" s="187"/>
    </row>
    <row r="76" customFormat="false" ht="13.8" hidden="false" customHeight="false" outlineLevel="0" collapsed="false">
      <c r="G76" s="136"/>
    </row>
    <row r="77" customFormat="false" ht="13.8" hidden="false" customHeight="false" outlineLevel="0" collapsed="false"/>
    <row r="78" customFormat="false" ht="13.8" hidden="false" customHeight="fals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7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I38" activeCellId="1" sqref="T45:AC45 I3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4.9774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0.05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-1°0,05</v>
      </c>
      <c r="P9" s="29" t="s">
        <v>16</v>
      </c>
      <c r="Q9" s="33" t="n">
        <f aca="false">IF(ISBLANK(I9),"",IF(ISBLANK(J9),"",IF(J9&gt;60,"ERREUR !!",O11*(I9+(J9/60)))))</f>
        <v>-1.00083333333333</v>
      </c>
      <c r="R9" s="33"/>
      <c r="V9" s="0" t="n">
        <v>4.9791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0.19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-0°0,19</v>
      </c>
      <c r="P10" s="29" t="s">
        <v>17</v>
      </c>
      <c r="Q10" s="33" t="n">
        <f aca="false">IF(ISBLANK(I10),"",IF(ISBLANK(J10),"",IF(J10&gt;60,"ERREUR !!",O12*(I10+(J10/60)))))</f>
        <v>-0.00316666666666667</v>
      </c>
      <c r="R10" s="33"/>
      <c r="S10" s="35"/>
      <c r="T10" s="35"/>
      <c r="V10" s="0" t="n">
        <v>4.9768</v>
      </c>
      <c r="Y10" s="0" t="s">
        <v>155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42073</v>
      </c>
      <c r="K11" s="38"/>
      <c r="L11" s="38"/>
      <c r="M11" s="38"/>
      <c r="N11" s="39" t="str">
        <f aca="false">I9&amp;"°"&amp;J9</f>
        <v>1°0,05</v>
      </c>
      <c r="O11" s="40" t="n">
        <f aca="false">IF(P9=M10,-1,1)</f>
        <v>-1</v>
      </c>
      <c r="P11" s="41" t="str">
        <f aca="false">TEXT(J11,"aaaa-mm-jj")&amp;"T"&amp;TEXT(J12,"hh:mm:ss")&amp;"z"</f>
        <v>2019-03-11T23:59:41z</v>
      </c>
      <c r="Q11" s="41"/>
      <c r="R11" s="41"/>
      <c r="T11" s="42"/>
      <c r="U11" s="42"/>
      <c r="V11" s="5" t="n">
        <v>4.9691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0.999780092592593</v>
      </c>
      <c r="K12" s="45"/>
      <c r="L12" s="45"/>
      <c r="M12" s="45"/>
      <c r="N12" s="46" t="str">
        <f aca="false">I10&amp;"°"&amp;J10</f>
        <v>0°0,19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4.9618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f aca="false">AVERAGE(V8:V12)</f>
        <v>4.97284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26.3</v>
      </c>
      <c r="S14" s="55" t="s">
        <v>24</v>
      </c>
      <c r="V14" s="189" t="n">
        <f aca="false">AVERAGE(V8:V13)</f>
        <v>4.97284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26.3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4.9728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0.996706850854433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0.019999443119296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5.01153028471843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4.9724867136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0.005999622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0.00401965617500048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35" t="n">
        <v>7.5</v>
      </c>
      <c r="F35" s="114" t="n">
        <v>5.3164</v>
      </c>
      <c r="G35" s="190" t="n">
        <v>34.95975</v>
      </c>
      <c r="H35" s="113" t="n">
        <v>2000</v>
      </c>
      <c r="I35" s="135" t="n">
        <v>2022.8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7" t="n">
        <f aca="false">IF(ISBLANK(E35),"",(0.000824493-(0.0000040899*E35)+(0.000000076438*E35^2)-(0.00000000082467*E35^3)+(0.0000000000053875*E35^4)))</f>
        <v>0.000797787526230469</v>
      </c>
      <c r="L35" s="117" t="n">
        <f aca="false">IF(ISBLANK(E35),"",(-0.00000572466+(0.00000010227*E35)-(0.0000000016546*E35^2)))</f>
        <v>-5.05070625E-006</v>
      </c>
      <c r="M35" s="117" t="n">
        <f aca="false">IF(ISBLANK(E35),"",IF(ISBLANK(G35),(O35+(K35*35)+(L35*35^1.5)+(0.00000048314*35^2)),(O35+(K35*G35)+(L35*G35^1.5)+(0.00000048314*G35^2))))</f>
        <v>1.02731632869644</v>
      </c>
      <c r="N35" s="118" t="n">
        <f aca="false">IF(ISBLANK(D35),"",IF(ISBLANK(G35),J35*(1+0.00001*(35-20)),J35*(1+0.00001*(G35-20))))</f>
        <v>108.886286679825</v>
      </c>
      <c r="O35" s="117" t="n">
        <f aca="false">IF(ISBLANK(E35),"",(0.999842594+(0.00006793952*E35)-(0.00000909529*E35^2)+(0.0000001001685*E35^3)-(0.000000001120083*E35^4)+(0.000000000006536332*E35^5)))</f>
        <v>0.999879400021043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5.60429124848926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5.45527321229337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250.28764715753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243.632501661022</v>
      </c>
      <c r="T35" s="32" t="n">
        <v>0.01</v>
      </c>
      <c r="U35" s="32" t="n">
        <v>0.01</v>
      </c>
      <c r="V35" s="122" t="n">
        <v>20.8</v>
      </c>
      <c r="W35" s="122" t="n">
        <v>20.4</v>
      </c>
      <c r="X35" s="122" t="n">
        <v>20.8</v>
      </c>
      <c r="Y35" s="122" t="n">
        <v>20.3</v>
      </c>
      <c r="Z35" s="32" t="n">
        <v>1.3</v>
      </c>
      <c r="AA35" s="32" t="n">
        <v>1.27</v>
      </c>
      <c r="AB35" s="122" t="n">
        <v>23.6</v>
      </c>
      <c r="AC35" s="122" t="n">
        <v>23.1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/>
      <c r="B36" s="111"/>
      <c r="C36" s="112" t="n">
        <v>2</v>
      </c>
      <c r="D36" s="113"/>
      <c r="E36" s="135"/>
      <c r="F36" s="114"/>
      <c r="G36" s="190"/>
      <c r="H36" s="113"/>
      <c r="I36" s="135"/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190"/>
      <c r="H37" s="113" t="n">
        <v>1500</v>
      </c>
      <c r="I37" s="135" t="n">
        <v>1514</v>
      </c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32" t="n">
        <v>0.01</v>
      </c>
      <c r="U37" s="32" t="n">
        <v>0.01</v>
      </c>
      <c r="V37" s="122" t="n">
        <v>21.8</v>
      </c>
      <c r="W37" s="122" t="n">
        <v>21.3</v>
      </c>
      <c r="X37" s="122" t="n">
        <v>21.8</v>
      </c>
      <c r="Y37" s="122" t="n">
        <v>21.3</v>
      </c>
      <c r="Z37" s="32" t="n">
        <v>1.37</v>
      </c>
      <c r="AA37" s="32" t="n">
        <v>1.34</v>
      </c>
      <c r="AB37" s="122" t="n">
        <v>19</v>
      </c>
      <c r="AC37" s="122" t="n">
        <v>18.6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2030</v>
      </c>
      <c r="E38" s="135" t="n">
        <v>8.1</v>
      </c>
      <c r="F38" s="114" t="n">
        <v>3.9798</v>
      </c>
      <c r="G38" s="190" t="n">
        <v>34.80865</v>
      </c>
      <c r="H38" s="113" t="n">
        <v>1250</v>
      </c>
      <c r="I38" s="135" t="n">
        <v>1261.3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110.13</v>
      </c>
      <c r="K38" s="117" t="n">
        <f aca="false">IF(ISBLANK(E38),"",(0.000824493-(0.0000040899*E38)+(0.000000076438*E38^2)-(0.00000000082467*E38^3)+(0.0000000000053875*E38^4)))</f>
        <v>0.000795964835151469</v>
      </c>
      <c r="L38" s="117" t="n">
        <f aca="false">IF(ISBLANK(E38),"",(-0.00000572466+(0.00000010227*E38)-(0.0000000016546*E38^2)))</f>
        <v>-5.004831306E-006</v>
      </c>
      <c r="M38" s="117" t="n">
        <f aca="false">IF(ISBLANK(E38),"",IF(ISBLANK(G38),(O38+(K38*35)+(L38*35^1.5)+(0.00000048314*35^2)),(O38+(K38*G38)+(L38*G38^1.5)+(0.00000048314*G38^2))))</f>
        <v>1.02710882877697</v>
      </c>
      <c r="N38" s="118" t="n">
        <f aca="false">IF(ISBLANK(D38),"",IF(ISBLANK(G38),J38*(1+0.00001*(35-20)),J38*(1+0.00001*(G38-20))))</f>
        <v>110.146308766245</v>
      </c>
      <c r="O38" s="117" t="n">
        <f aca="false">IF(ISBLANK(E38),"",(0.999842594+(0.00006793952*E38)-(0.00000909529*E38^2)+(0.0000001001685*E38^3)-(0.000000001120083*E38^4)+(0.000000000006536332*E38^5)))</f>
        <v>0.999844802100673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4.14242600794173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4.03309356504541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185.000745514678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180.117958614928</v>
      </c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2031</v>
      </c>
      <c r="E39" s="135" t="n">
        <v>8.6</v>
      </c>
      <c r="F39" s="114" t="n">
        <v>3.4465</v>
      </c>
      <c r="G39" s="190" t="n">
        <v>34.64675</v>
      </c>
      <c r="H39" s="113" t="n">
        <v>1000</v>
      </c>
      <c r="I39" s="135" t="n">
        <v>1009.3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107.83</v>
      </c>
      <c r="K39" s="117" t="n">
        <f aca="false">IF(ISBLANK(E39),"",(0.000824493-(0.0000040899*E39)+(0.000000076438*E39^2)-(0.00000000082467*E39^3)+(0.0000000000053875*E39^4)))</f>
        <v>0.0007944781482431</v>
      </c>
      <c r="L39" s="117" t="n">
        <f aca="false">IF(ISBLANK(E39),"",(-0.00000572466+(0.00000010227*E39)-(0.0000000016546*E39^2)))</f>
        <v>-4.967512216E-006</v>
      </c>
      <c r="M39" s="117" t="n">
        <f aca="false">IF(ISBLANK(E39),"",IF(ISBLANK(G39),(O39+(K39*35)+(L39*35^1.5)+(0.00000048314*35^2)),(O39+(K39*G39)+(L39*G39^1.5)+(0.00000048314*G39^2))))</f>
        <v>1.02690507103047</v>
      </c>
      <c r="N39" s="118" t="n">
        <f aca="false">IF(ISBLANK(D39),"",IF(ISBLANK(G39),J39*(1+0.00001*(35-20)),J39*(1+0.00001*(G39-20))))</f>
        <v>107.845793590525</v>
      </c>
      <c r="O39" s="117" t="n">
        <f aca="false">IF(ISBLANK(E39),"",(0.999842594+(0.00006793952*E39)-(0.00000909529*E39^2)+(0.0000001001685*E39^3)-(0.000000001120083*E39^4)+(0.000000000006536332*E39^5)))</f>
        <v>0.999812079540344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3.66315125996267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3.56717613273326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163.596335269933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159.310086087868</v>
      </c>
      <c r="T39" s="32" t="n">
        <v>0.01</v>
      </c>
      <c r="U39" s="32" t="n">
        <v>0.01</v>
      </c>
      <c r="V39" s="122" t="n">
        <v>33.2</v>
      </c>
      <c r="W39" s="122" t="n">
        <v>32.5</v>
      </c>
      <c r="X39" s="122" t="n">
        <v>33.2</v>
      </c>
      <c r="Y39" s="122" t="n">
        <v>32.5</v>
      </c>
      <c r="Z39" s="32" t="n">
        <v>2.09</v>
      </c>
      <c r="AA39" s="32" t="n">
        <v>2.04</v>
      </c>
      <c r="AB39" s="122" t="n">
        <v>32.1</v>
      </c>
      <c r="AC39" s="122" t="n">
        <v>31.3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2032</v>
      </c>
      <c r="E40" s="135" t="n">
        <v>9.3</v>
      </c>
      <c r="F40" s="114" t="n">
        <v>3.2355</v>
      </c>
      <c r="G40" s="190" t="n">
        <v>34.515</v>
      </c>
      <c r="H40" s="113" t="n">
        <v>800</v>
      </c>
      <c r="I40" s="135" t="n">
        <v>808.4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111.3</v>
      </c>
      <c r="K40" s="117" t="n">
        <f aca="false">IF(ISBLANK(E40),"",(0.000824493-(0.0000040899*E40)+(0.000000076438*E40^2)-(0.00000000082467*E40^3)+(0.0000000000053875*E40^4)))</f>
        <v>0.000792445024834849</v>
      </c>
      <c r="L40" s="117" t="n">
        <f aca="false">IF(ISBLANK(E40),"",(-0.00000572466+(0.00000010227*E40)-(0.0000000016546*E40^2)))</f>
        <v>-4.916655354E-006</v>
      </c>
      <c r="M40" s="117" t="n">
        <f aca="false">IF(ISBLANK(E40),"",IF(ISBLANK(G40),(O40+(K40*35)+(L40*35^1.5)+(0.00000048314*35^2)),(O40+(K40*G40)+(L40*G40^1.5)+(0.00000048314*G40^2))))</f>
        <v>1.02669025579969</v>
      </c>
      <c r="N40" s="118" t="n">
        <f aca="false">IF(ISBLANK(D40),"",IF(ISBLANK(G40),J40*(1+0.00001*(35-20)),J40*(1+0.00001*(G40-20))))</f>
        <v>111.316155195</v>
      </c>
      <c r="O40" s="117" t="n">
        <f aca="false">IF(ISBLANK(E40),"",(0.999842594+(0.00006793952*E40)-(0.00000909529*E40^2)+(0.0000001001685*E40^3)-(0.000000001120083*E40^4)+(0.000000000006536332*E40^5)))</f>
        <v>0.999760427059674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3.32872397989616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3.24218912285617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148.660812942163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144.796166226756</v>
      </c>
      <c r="T40" s="32" t="n">
        <v>0.01</v>
      </c>
      <c r="U40" s="32" t="n">
        <v>0.01</v>
      </c>
      <c r="V40" s="122" t="n">
        <v>35.4</v>
      </c>
      <c r="W40" s="122" t="n">
        <v>34.6</v>
      </c>
      <c r="X40" s="122" t="n">
        <v>35.4</v>
      </c>
      <c r="Y40" s="122" t="n">
        <v>34.6</v>
      </c>
      <c r="Z40" s="32" t="n">
        <v>2.25</v>
      </c>
      <c r="AA40" s="32" t="n">
        <v>2.2</v>
      </c>
      <c r="AB40" s="122" t="n">
        <v>31.1</v>
      </c>
      <c r="AC40" s="122" t="n">
        <v>30.4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2033</v>
      </c>
      <c r="E41" s="135" t="n">
        <v>11.3</v>
      </c>
      <c r="F41" s="114" t="n">
        <v>2.6146</v>
      </c>
      <c r="G41" s="190" t="n">
        <v>34.6666</v>
      </c>
      <c r="H41" s="113" t="n">
        <v>500</v>
      </c>
      <c r="I41" s="135" t="n">
        <v>504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110.79</v>
      </c>
      <c r="K41" s="117" t="n">
        <f aca="false">IF(ISBLANK(E41),"",(0.000824493-(0.0000040899*E41)+(0.000000076438*E41^2)-(0.00000000082467*E41^3)+(0.0000000000053875*E41^4)))</f>
        <v>0.000786935426116749</v>
      </c>
      <c r="L41" s="117" t="n">
        <f aca="false">IF(ISBLANK(E41),"",(-0.00000572466+(0.00000010227*E41)-(0.0000000016546*E41^2)))</f>
        <v>-4.780284874E-006</v>
      </c>
      <c r="M41" s="117" t="n">
        <f aca="false">IF(ISBLANK(E41),"",IF(ISBLANK(G41),(O41+(K41*35)+(L41*35^1.5)+(0.00000048314*35^2)),(O41+(K41*G41)+(L41*G41^1.5)+(0.00000048314*G41^2))))</f>
        <v>1.02646169800095</v>
      </c>
      <c r="N41" s="118" t="n">
        <f aca="false">IF(ISBLANK(D41),"",IF(ISBLANK(G41),J41*(1+0.00001*(35-20)),J41*(1+0.00001*(G41-20))))</f>
        <v>110.80624912614</v>
      </c>
      <c r="O41" s="117" t="n">
        <f aca="false">IF(ISBLANK(E41),"",(0.999842594+(0.00006793952*E41)-(0.00000909529*E41^2)+(0.0000001001685*E41^3)-(0.000000001120083*E41^4)+(0.000000000006536332*E41^5)))</f>
        <v>0.999576407443121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2.69951459799026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2.62992238604479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120.560321946245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117.45233376076</v>
      </c>
      <c r="T41" s="32" t="n">
        <v>0.01</v>
      </c>
      <c r="U41" s="32" t="n">
        <v>0.01</v>
      </c>
      <c r="V41" s="122" t="n">
        <v>33.2</v>
      </c>
      <c r="W41" s="122" t="n">
        <v>32.4</v>
      </c>
      <c r="X41" s="122" t="n">
        <v>33.2</v>
      </c>
      <c r="Y41" s="122" t="n">
        <v>32.4</v>
      </c>
      <c r="Z41" s="32" t="n">
        <v>2</v>
      </c>
      <c r="AA41" s="32" t="n">
        <v>1.95</v>
      </c>
      <c r="AB41" s="122" t="n">
        <v>19.3</v>
      </c>
      <c r="AC41" s="122" t="n">
        <v>18.8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2034</v>
      </c>
      <c r="E42" s="135" t="n">
        <v>11.5</v>
      </c>
      <c r="F42" s="114" t="n">
        <v>2.5815</v>
      </c>
      <c r="G42" s="190" t="n">
        <v>34.66605</v>
      </c>
      <c r="H42" s="113" t="n">
        <v>500</v>
      </c>
      <c r="I42" s="135" t="n">
        <v>504.5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109.25</v>
      </c>
      <c r="K42" s="117" t="n">
        <f aca="false">IF(ISBLANK(E42),"",(0.000824493-(0.0000040899*E42)+(0.000000076438*E42^2)-(0.00000000082467*E42^3)+(0.0000000000053875*E42^4)))</f>
        <v>0.000786408083225469</v>
      </c>
      <c r="L42" s="117" t="n">
        <f aca="false">IF(ISBLANK(E42),"",(-0.00000572466+(0.00000010227*E42)-(0.0000000016546*E42^2)))</f>
        <v>-4.76737585E-006</v>
      </c>
      <c r="M42" s="117" t="n">
        <f aca="false">IF(ISBLANK(E42),"",IF(ISBLANK(G42),(O42+(K42*35)+(L42*35^1.5)+(0.00000048314*35^2)),(O42+(K42*G42)+(L42*G42^1.5)+(0.00000048314*G42^2))))</f>
        <v>1.02642433097173</v>
      </c>
      <c r="N42" s="118" t="n">
        <f aca="false">IF(ISBLANK(D42),"",IF(ISBLANK(G42),J42*(1+0.00001*(35-20)),J42*(1+0.00001*(G42-20))))</f>
        <v>109.266022659625</v>
      </c>
      <c r="O42" s="117" t="n">
        <f aca="false">IF(ISBLANK(E42),"",(0.999842594+(0.00006793952*E42)-(0.00000909529*E42^2)+(0.0000001001685*E42^3)-(0.000000001120083*E42^4)+(0.000000000006536332*E42^5)))</f>
        <v>0.999555114513097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2.70341924945918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2.63382225838297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120.734703680847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117.626502059383</v>
      </c>
      <c r="T42" s="32" t="n">
        <v>0.02</v>
      </c>
      <c r="U42" s="32" t="n">
        <v>0.02</v>
      </c>
      <c r="V42" s="122" t="n">
        <v>33.2</v>
      </c>
      <c r="W42" s="122" t="n">
        <v>32.4</v>
      </c>
      <c r="X42" s="122" t="n">
        <v>33.1</v>
      </c>
      <c r="Y42" s="122" t="n">
        <v>32.4</v>
      </c>
      <c r="Z42" s="32" t="n">
        <v>1.99</v>
      </c>
      <c r="AA42" s="32" t="n">
        <v>1.94</v>
      </c>
      <c r="AB42" s="122" t="n">
        <v>19.3</v>
      </c>
      <c r="AC42" s="122" t="n">
        <v>18.8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/>
      <c r="B43" s="111"/>
      <c r="C43" s="112" t="n">
        <v>9</v>
      </c>
      <c r="D43" s="113"/>
      <c r="E43" s="135"/>
      <c r="F43" s="114"/>
      <c r="G43" s="190"/>
      <c r="H43" s="113"/>
      <c r="I43" s="135"/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32"/>
      <c r="U43" s="32"/>
      <c r="V43" s="122"/>
      <c r="W43" s="122"/>
      <c r="X43" s="122"/>
      <c r="Y43" s="122"/>
      <c r="Z43" s="32"/>
      <c r="AA43" s="32"/>
      <c r="AB43" s="122"/>
      <c r="AC43" s="122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2035</v>
      </c>
      <c r="E44" s="135" t="n">
        <v>13.8</v>
      </c>
      <c r="F44" s="114" t="n">
        <v>1.6178</v>
      </c>
      <c r="G44" s="190" t="n">
        <v>34.96865</v>
      </c>
      <c r="H44" s="113" t="n">
        <v>300</v>
      </c>
      <c r="I44" s="135" t="n">
        <v>304.3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110.1</v>
      </c>
      <c r="K44" s="117" t="n">
        <f aca="false">IF(ISBLANK(E44),"",(0.000824493-(0.0000040899*E44)+(0.000000076438*E44^2)-(0.00000000082467*E44^3)+(0.0000000000053875*E44^4)))</f>
        <v>0.00078063733116678</v>
      </c>
      <c r="L44" s="117" t="n">
        <f aca="false">IF(ISBLANK(E44),"",(-0.00000572466+(0.00000010227*E44)-(0.0000000016546*E44^2)))</f>
        <v>-4.628436024E-006</v>
      </c>
      <c r="M44" s="117" t="n">
        <f aca="false">IF(ISBLANK(E44),"",IF(ISBLANK(G44),(O44+(K44*35)+(L44*35^1.5)+(0.00000048314*35^2)),(O44+(K44*G44)+(L44*G44^1.5)+(0.00000048314*G44^2))))</f>
        <v>1.02620548206294</v>
      </c>
      <c r="N44" s="118" t="n">
        <f aca="false">IF(ISBLANK(D44),"",IF(ISBLANK(G44),J44*(1+0.00001*(35-20)),J44*(1+0.00001*(G44-20))))</f>
        <v>110.11648048365</v>
      </c>
      <c r="O44" s="117" t="n">
        <f aca="false">IF(ISBLANK(E44),"",(0.999842594+(0.00006793952*E44)-(0.00000909529*E44^2)+(0.0000001001685*E44^3)-(0.000000001120083*E44^4)+(0.000000000006536332*E44^5)))</f>
        <v>0.999273951256516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1.67494494252748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1.63217306066267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74.8030411332771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72.8928488891949</v>
      </c>
      <c r="T44" s="32" t="n">
        <v>0.01</v>
      </c>
      <c r="U44" s="32" t="n">
        <v>0.01</v>
      </c>
      <c r="V44" s="122" t="n">
        <v>32.3</v>
      </c>
      <c r="W44" s="122" t="n">
        <v>31.5</v>
      </c>
      <c r="X44" s="122" t="n">
        <v>32.2</v>
      </c>
      <c r="Y44" s="122" t="n">
        <v>31.5</v>
      </c>
      <c r="Z44" s="32" t="n">
        <v>1.85</v>
      </c>
      <c r="AA44" s="32" t="n">
        <v>1.81</v>
      </c>
      <c r="AB44" s="122" t="n">
        <v>14.4</v>
      </c>
      <c r="AC44" s="122" t="n">
        <v>14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190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122"/>
      <c r="W45" s="122"/>
      <c r="X45" s="122"/>
      <c r="Y45" s="122"/>
      <c r="Z45" s="32"/>
      <c r="AA45" s="32"/>
      <c r="AB45" s="32"/>
      <c r="AC45" s="3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2036</v>
      </c>
      <c r="E46" s="135" t="n">
        <v>18</v>
      </c>
      <c r="F46" s="114" t="n">
        <v>3.0671</v>
      </c>
      <c r="G46" s="190" t="n">
        <v>35.67755</v>
      </c>
      <c r="H46" s="113" t="n">
        <v>100</v>
      </c>
      <c r="I46" s="135" t="n">
        <v>100.9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109.39</v>
      </c>
      <c r="K46" s="117" t="n">
        <f aca="false">IF(ISBLANK(E46),"",(0.000824493-(0.0000040899*E46)+(0.000000076438*E46^2)-(0.00000000082467*E46^3)+(0.0000000000053875*E46^4)))</f>
        <v>0.00077139679476</v>
      </c>
      <c r="L46" s="117" t="n">
        <f aca="false">IF(ISBLANK(E46),"",(-0.00000572466+(0.00000010227*E46)-(0.0000000016546*E46^2)))</f>
        <v>-4.4198904E-006</v>
      </c>
      <c r="M46" s="117" t="n">
        <f aca="false">IF(ISBLANK(E46),"",IF(ISBLANK(G46),(O46+(K46*35)+(L46*35^1.5)+(0.00000048314*35^2)),(O46+(K46*G46)+(L46*G46^1.5)+(0.00000048314*G46^2))))</f>
        <v>1.02579221537158</v>
      </c>
      <c r="N46" s="118" t="n">
        <f aca="false">IF(ISBLANK(D46),"",IF(ISBLANK(G46),J46*(1+0.00001*(35-20)),J46*(1+0.00001*(G46-20))))</f>
        <v>109.407149671945</v>
      </c>
      <c r="O46" s="117" t="n">
        <f aca="false">IF(ISBLANK(E46),"",(0.999842594+(0.00006793952*E46)-(0.00000909529*E46^2)+(0.0000001001685*E46^3)-(0.000000001120083*E46^4)+(0.000000000006536332*E46^5)))</f>
        <v>0.998597583102776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3.21073949963503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3.13000961746623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143.3916260537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139.786229516042</v>
      </c>
      <c r="T46" s="32" t="n">
        <v>0.05</v>
      </c>
      <c r="U46" s="32" t="n">
        <v>0.05</v>
      </c>
      <c r="V46" s="122" t="n">
        <v>15.8</v>
      </c>
      <c r="W46" s="122" t="n">
        <v>15.5</v>
      </c>
      <c r="X46" s="122" t="n">
        <v>15.8</v>
      </c>
      <c r="Y46" s="122" t="n">
        <v>15.4</v>
      </c>
      <c r="Z46" s="32" t="n">
        <v>1.02</v>
      </c>
      <c r="AA46" s="32" t="n">
        <v>1</v>
      </c>
      <c r="AB46" s="32" t="n">
        <v>5.88</v>
      </c>
      <c r="AC46" s="32" t="n">
        <v>5.75</v>
      </c>
      <c r="AD46" s="152" t="n">
        <v>0.0223</v>
      </c>
      <c r="AE46" s="152" t="n">
        <v>0.0116</v>
      </c>
      <c r="AF46" s="152" t="n">
        <v>0.0022</v>
      </c>
      <c r="AG46" s="152" t="n">
        <v>0.0285</v>
      </c>
      <c r="AH46" s="152" t="n">
        <v>0.0081</v>
      </c>
      <c r="AI46" s="152" t="n">
        <v>-9999.9999</v>
      </c>
      <c r="AJ46" s="152" t="n">
        <v>-9999.9999</v>
      </c>
      <c r="AK46" s="152" t="n">
        <v>-9999.9999</v>
      </c>
      <c r="AL46" s="152" t="n">
        <v>0.0326</v>
      </c>
      <c r="AM46" s="152" t="n">
        <v>0.0033</v>
      </c>
      <c r="AN46" s="152" t="n">
        <v>0.001</v>
      </c>
      <c r="AO46" s="152" t="n">
        <v>-9999.9999</v>
      </c>
      <c r="AP46" s="152" t="n">
        <v>0.0071</v>
      </c>
      <c r="AQ46" s="127"/>
      <c r="AR46" s="152" t="n">
        <v>0.0466</v>
      </c>
      <c r="AS46" s="152" t="n">
        <v>0.0182</v>
      </c>
      <c r="AT46" s="127" t="n">
        <v>0.0647</v>
      </c>
      <c r="AU46" s="152" t="n">
        <v>0.0143</v>
      </c>
      <c r="AV46" s="152" t="n">
        <v>-9999.9999</v>
      </c>
      <c r="AW46" s="152" t="n">
        <v>-9999.9999</v>
      </c>
      <c r="AX46" s="152" t="n">
        <v>0.0342</v>
      </c>
      <c r="AY46" s="152" t="n">
        <v>0.09</v>
      </c>
      <c r="AZ46" s="153" t="n">
        <v>0.1242</v>
      </c>
      <c r="BA46" s="152" t="n">
        <v>0.0039</v>
      </c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35"/>
      <c r="F47" s="114"/>
      <c r="G47" s="190"/>
      <c r="H47" s="113" t="n">
        <v>80</v>
      </c>
      <c r="I47" s="135" t="n">
        <v>81.4</v>
      </c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 t="n">
        <v>0.24</v>
      </c>
      <c r="U47" s="32" t="n">
        <v>0.23</v>
      </c>
      <c r="V47" s="122" t="n">
        <v>14.1</v>
      </c>
      <c r="W47" s="122" t="n">
        <v>13.8</v>
      </c>
      <c r="X47" s="122" t="n">
        <v>13.9</v>
      </c>
      <c r="Y47" s="122" t="n">
        <v>13.5</v>
      </c>
      <c r="Z47" s="32" t="n">
        <v>0.93</v>
      </c>
      <c r="AA47" s="32" t="n">
        <v>0.91</v>
      </c>
      <c r="AB47" s="32" t="n">
        <v>4.87</v>
      </c>
      <c r="AC47" s="32" t="n">
        <v>4.76</v>
      </c>
      <c r="AD47" s="152" t="n">
        <v>0.053</v>
      </c>
      <c r="AE47" s="152" t="n">
        <v>0.0312</v>
      </c>
      <c r="AF47" s="152" t="n">
        <v>0.0083</v>
      </c>
      <c r="AG47" s="152" t="n">
        <v>0.0615</v>
      </c>
      <c r="AH47" s="152" t="n">
        <v>0.024</v>
      </c>
      <c r="AI47" s="152" t="n">
        <v>0.0062</v>
      </c>
      <c r="AJ47" s="152" t="n">
        <v>0.0063</v>
      </c>
      <c r="AK47" s="152" t="n">
        <v>-9999.9999</v>
      </c>
      <c r="AL47" s="152" t="n">
        <v>0.0744</v>
      </c>
      <c r="AM47" s="152" t="n">
        <v>0.0075</v>
      </c>
      <c r="AN47" s="152" t="n">
        <v>0.0039</v>
      </c>
      <c r="AO47" s="152" t="n">
        <v>-9999.9999</v>
      </c>
      <c r="AP47" s="152" t="n">
        <v>0.0318</v>
      </c>
      <c r="AQ47" s="127"/>
      <c r="AR47" s="152" t="n">
        <v>0.0855</v>
      </c>
      <c r="AS47" s="152" t="n">
        <v>0.076</v>
      </c>
      <c r="AT47" s="127" t="n">
        <v>0.1615</v>
      </c>
      <c r="AU47" s="152" t="n">
        <v>0.0292</v>
      </c>
      <c r="AV47" s="152" t="n">
        <v>-9999.9999</v>
      </c>
      <c r="AW47" s="152" t="n">
        <v>-9999.9999</v>
      </c>
      <c r="AX47" s="152" t="n">
        <v>0.0746</v>
      </c>
      <c r="AY47" s="152" t="n">
        <v>0.2492</v>
      </c>
      <c r="AZ47" s="153" t="n">
        <v>0.3238</v>
      </c>
      <c r="BA47" s="152" t="n">
        <v>0.0057</v>
      </c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2037</v>
      </c>
      <c r="E48" s="135" t="n">
        <v>21.4</v>
      </c>
      <c r="F48" s="114" t="n">
        <v>3.6142</v>
      </c>
      <c r="G48" s="190" t="n">
        <v>36.11075</v>
      </c>
      <c r="H48" s="113" t="n">
        <v>60</v>
      </c>
      <c r="I48" s="135" t="n">
        <v>60.4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110.47</v>
      </c>
      <c r="K48" s="117" t="n">
        <f aca="false">IF(ISBLANK(E48),"",(0.000824493-(0.0000040899*E48)+(0.000000076438*E48^2)-(0.00000000082467*E48^3)+(0.0000000000053875*E48^4)))</f>
        <v>0.00076502254295414</v>
      </c>
      <c r="L48" s="117" t="n">
        <f aca="false">IF(ISBLANK(E48),"",(-0.00000572466+(0.00000010227*E48)-(0.0000000016546*E48^2)))</f>
        <v>-4.293822616E-006</v>
      </c>
      <c r="M48" s="117" t="n">
        <f aca="false">IF(ISBLANK(E48),"",IF(ISBLANK(G48),(O48+(K48*35)+(L48*35^1.5)+(0.00000048314*35^2)),(O48+(K48*G48)+(L48*G48^1.5)+(0.00000048314*G48^2))))</f>
        <v>1.02523112743986</v>
      </c>
      <c r="N48" s="118" t="n">
        <f aca="false">IF(ISBLANK(D48),"",IF(ISBLANK(G48),J48*(1+0.00001*(35-20)),J48*(1+0.00001*(G48-20))))</f>
        <v>110.487797545525</v>
      </c>
      <c r="O48" s="117" t="n">
        <f aca="false">IF(ISBLANK(E48),"",(0.999842594+(0.00006793952*E48)-(0.00000909529*E48^2)+(0.0000001001685*E48^3)-(0.000000001120083*E48^4)+(0.000000000006536332*E48^5)))</f>
        <v>0.99790733056523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3.7485876051765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3.65633417172695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167.411922447183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163.291884109326</v>
      </c>
      <c r="T48" s="32" t="n">
        <v>0.29</v>
      </c>
      <c r="U48" s="32" t="n">
        <v>0.28</v>
      </c>
      <c r="V48" s="32" t="n">
        <v>6.09</v>
      </c>
      <c r="W48" s="32" t="n">
        <v>5.95</v>
      </c>
      <c r="X48" s="32" t="n">
        <v>5.8</v>
      </c>
      <c r="Y48" s="32" t="n">
        <v>5.67</v>
      </c>
      <c r="Z48" s="32" t="n">
        <v>0.56</v>
      </c>
      <c r="AA48" s="32" t="n">
        <v>0.55</v>
      </c>
      <c r="AB48" s="32" t="n">
        <v>3.16</v>
      </c>
      <c r="AC48" s="32" t="n">
        <v>3.09</v>
      </c>
      <c r="AD48" s="152" t="n">
        <v>0.0813</v>
      </c>
      <c r="AE48" s="152" t="n">
        <v>0.0579</v>
      </c>
      <c r="AF48" s="152" t="n">
        <v>0.0216</v>
      </c>
      <c r="AG48" s="152" t="n">
        <v>0.0868</v>
      </c>
      <c r="AH48" s="152" t="n">
        <v>0.0312</v>
      </c>
      <c r="AI48" s="152" t="n">
        <v>0.0159</v>
      </c>
      <c r="AJ48" s="152" t="n">
        <v>0.0107</v>
      </c>
      <c r="AK48" s="152" t="n">
        <v>0.0059</v>
      </c>
      <c r="AL48" s="152" t="n">
        <v>0.1603</v>
      </c>
      <c r="AM48" s="152" t="n">
        <v>0.0138</v>
      </c>
      <c r="AN48" s="152" t="n">
        <v>0.0058</v>
      </c>
      <c r="AO48" s="152" t="n">
        <v>-9999.9999</v>
      </c>
      <c r="AP48" s="152" t="n">
        <v>0.0914</v>
      </c>
      <c r="AQ48" s="127"/>
      <c r="AR48" s="152" t="n">
        <v>0.0974</v>
      </c>
      <c r="AS48" s="152" t="n">
        <v>0.1552</v>
      </c>
      <c r="AT48" s="127" t="n">
        <v>0.2527</v>
      </c>
      <c r="AU48" s="152" t="n">
        <v>0.0483</v>
      </c>
      <c r="AV48" s="152" t="n">
        <v>-9999.9999</v>
      </c>
      <c r="AW48" s="152" t="n">
        <v>-9999.9999</v>
      </c>
      <c r="AX48" s="152" t="n">
        <v>0.1664</v>
      </c>
      <c r="AY48" s="152" t="n">
        <v>0.4361</v>
      </c>
      <c r="AZ48" s="153" t="n">
        <v>0.6025</v>
      </c>
      <c r="BA48" s="152" t="n">
        <v>0.0082</v>
      </c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1</v>
      </c>
      <c r="C49" s="112" t="n">
        <v>15</v>
      </c>
      <c r="D49" s="113" t="n">
        <v>2038</v>
      </c>
      <c r="E49" s="113" t="n">
        <v>24.5</v>
      </c>
      <c r="F49" s="114" t="n">
        <v>4.357</v>
      </c>
      <c r="G49" s="180" t="n">
        <v>36.24175</v>
      </c>
      <c r="H49" s="113" t="n">
        <v>40</v>
      </c>
      <c r="I49" s="113" t="n">
        <v>43.6</v>
      </c>
      <c r="J49" s="116" t="n">
        <f aca="false">IF(ISBLANK(D49),"",IF(VLOOKUP(D49,'Volumes flacons'!$A$5:$C$1023,2)=0,"",IF(D49&gt;'Volumes flacons'!$A$1023,"Mauvais numéro",IF(D49&lt;'Volumes flacons'!$A$5,"Mauvais numéro",(VLOOKUP(D49,'Volumes flacons'!$A$5:$C$1023,3))))))</f>
        <v>111.51</v>
      </c>
      <c r="K49" s="117" t="n">
        <f aca="false">IF(ISBLANK(E49),"",(0.000824493-(0.0000040899*E49)+(0.000000076438*E49^2)-(0.00000000082467*E49^3)+(0.0000000000053875*E49^4)))</f>
        <v>0.000759985775982969</v>
      </c>
      <c r="L49" s="117" t="n">
        <f aca="false">IF(ISBLANK(E49),"",(-0.00000572466+(0.00000010227*E49)-(0.0000000016546*E49^2)))</f>
        <v>-4.21221865E-006</v>
      </c>
      <c r="M49" s="117" t="n">
        <f aca="false">IF(ISBLANK(E49),"",IF(ISBLANK(G49),(O49+(K49*35)+(L49*35^1.5)+(0.00000048314*35^2)),(O49+(K49*G49)+(L49*G49^1.5)+(0.00000048314*G49^2))))</f>
        <v>1.02443366980081</v>
      </c>
      <c r="N49" s="118" t="n">
        <f aca="false">IF(ISBLANK(D49),"",IF(ISBLANK(G49),J49*(1+0.00001*(35-20)),J49*(1+0.00001*(G49-20))))</f>
        <v>111.528111175425</v>
      </c>
      <c r="O49" s="117" t="n">
        <f aca="false">IF(ISBLANK(E49),"",(0.999842594+(0.00006793952*E49)-(0.00000909529*E49^2)+(0.0000001001685*E49^3)-(0.000000001120083*E49^4)+(0.000000000006536332*E49^5)))</f>
        <v>0.997174887424946</v>
      </c>
      <c r="P49" s="119" t="n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4.47929581028413</v>
      </c>
      <c r="Q49" s="120" t="n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>4.37246055291707</v>
      </c>
      <c r="R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>200.045350887289</v>
      </c>
      <c r="S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>195.274088293276</v>
      </c>
      <c r="T49" s="32" t="n">
        <v>0.01</v>
      </c>
      <c r="U49" s="32" t="n">
        <v>0.01</v>
      </c>
      <c r="V49" s="32" t="n">
        <v>0</v>
      </c>
      <c r="W49" s="32" t="n">
        <v>0</v>
      </c>
      <c r="X49" s="32" t="n">
        <v>0</v>
      </c>
      <c r="Y49" s="32" t="n">
        <v>0</v>
      </c>
      <c r="Z49" s="32" t="n">
        <v>0.19</v>
      </c>
      <c r="AA49" s="32" t="n">
        <v>0.19</v>
      </c>
      <c r="AB49" s="32" t="n">
        <v>1.74</v>
      </c>
      <c r="AC49" s="32" t="n">
        <v>1.7</v>
      </c>
      <c r="AD49" s="152" t="n">
        <v>0.0199</v>
      </c>
      <c r="AE49" s="152" t="n">
        <v>0.024</v>
      </c>
      <c r="AF49" s="152" t="n">
        <v>0.0247</v>
      </c>
      <c r="AG49" s="152" t="n">
        <v>0.024</v>
      </c>
      <c r="AH49" s="152" t="n">
        <v>0.0114</v>
      </c>
      <c r="AI49" s="152" t="n">
        <v>0.0041</v>
      </c>
      <c r="AJ49" s="152" t="n">
        <v>0.0018</v>
      </c>
      <c r="AK49" s="152" t="n">
        <v>0.003</v>
      </c>
      <c r="AL49" s="152" t="n">
        <v>0.0668</v>
      </c>
      <c r="AM49" s="152" t="n">
        <v>0.0136</v>
      </c>
      <c r="AN49" s="152" t="n">
        <v>-9999.9999</v>
      </c>
      <c r="AO49" s="152" t="n">
        <v>-9999.9999</v>
      </c>
      <c r="AP49" s="152" t="n">
        <v>0.1101</v>
      </c>
      <c r="AQ49" s="127"/>
      <c r="AR49" s="152" t="n">
        <v>0.0074</v>
      </c>
      <c r="AS49" s="152" t="n">
        <v>0.0289</v>
      </c>
      <c r="AT49" s="127" t="n">
        <v>0.0363</v>
      </c>
      <c r="AU49" s="152" t="n">
        <v>0.0254</v>
      </c>
      <c r="AV49" s="152" t="n">
        <v>-9999.9999</v>
      </c>
      <c r="AW49" s="152" t="n">
        <v>-9999.9999</v>
      </c>
      <c r="AX49" s="152" t="n">
        <v>0.0862</v>
      </c>
      <c r="AY49" s="152" t="n">
        <v>0.2158</v>
      </c>
      <c r="AZ49" s="153" t="n">
        <v>0.302</v>
      </c>
      <c r="BA49" s="152" t="n">
        <v>0.0028</v>
      </c>
      <c r="BB49" s="123"/>
    </row>
    <row r="50" customFormat="false" ht="15.75" hidden="false" customHeight="false" outlineLevel="0" collapsed="false">
      <c r="A50" s="110"/>
      <c r="B50" s="111"/>
      <c r="C50" s="112" t="n">
        <v>16</v>
      </c>
      <c r="D50" s="113"/>
      <c r="E50" s="113"/>
      <c r="F50" s="114"/>
      <c r="G50" s="180"/>
      <c r="H50" s="113" t="n">
        <v>40</v>
      </c>
      <c r="I50" s="113" t="n">
        <v>43</v>
      </c>
      <c r="J50" s="116"/>
      <c r="K50" s="117"/>
      <c r="L50" s="117"/>
      <c r="M50" s="117"/>
      <c r="N50" s="118"/>
      <c r="O50" s="117"/>
      <c r="P50" s="119"/>
      <c r="Q50" s="120"/>
      <c r="R50" s="121"/>
      <c r="S50" s="121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27"/>
      <c r="AR50" s="152"/>
      <c r="AS50" s="152"/>
      <c r="AT50" s="127"/>
      <c r="AU50" s="152"/>
      <c r="AV50" s="152"/>
      <c r="AW50" s="152"/>
      <c r="AX50" s="152"/>
      <c r="AY50" s="152"/>
      <c r="AZ50" s="153"/>
      <c r="BA50" s="152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1</v>
      </c>
      <c r="C51" s="112" t="n">
        <v>17</v>
      </c>
      <c r="D51" s="113" t="n">
        <v>2039</v>
      </c>
      <c r="E51" s="113" t="n">
        <v>28.7</v>
      </c>
      <c r="F51" s="114" t="n">
        <v>4.4672</v>
      </c>
      <c r="G51" s="136" t="n">
        <v>34.748</v>
      </c>
      <c r="H51" s="113" t="n">
        <v>20</v>
      </c>
      <c r="I51" s="113" t="n">
        <v>20.7</v>
      </c>
      <c r="J51" s="116" t="n">
        <f aca="false">IF(ISBLANK(D51),"",IF(VLOOKUP(D51,'Volumes flacons'!$A$5:$C$1023,2)=0,"",IF(D51&gt;'Volumes flacons'!$A$1023,"Mauvais numéro",IF(D51&lt;'Volumes flacons'!$A$5,"Mauvais numéro",(VLOOKUP(D51,'Volumes flacons'!$A$5:$C$1023,3))))))</f>
        <v>111.47</v>
      </c>
      <c r="K51" s="117" t="n">
        <f aca="false">IF(ISBLANK(E51),"",(0.000824493-(0.0000040899*E51)+(0.000000076438*E51^2)-(0.00000000082467*E51^3)+(0.0000000000053875*E51^4)))</f>
        <v>0.000754234198764729</v>
      </c>
      <c r="L51" s="117" t="n">
        <f aca="false">IF(ISBLANK(E51),"",(-0.00000572466+(0.00000010227*E51)-(0.0000000016546*E51^2)))</f>
        <v>-4.152388474E-006</v>
      </c>
      <c r="M51" s="117" t="n">
        <f aca="false">IF(ISBLANK(E51),"",IF(ISBLANK(G51),(O51+(K51*35)+(L51*35^1.5)+(0.00000048314*35^2)),(O51+(K51*G51)+(L51*G51^1.5)+(0.00000048314*G51^2))))</f>
        <v>1.02197701875266</v>
      </c>
      <c r="N51" s="118" t="n">
        <f aca="false">IF(ISBLANK(D51),"",IF(ISBLANK(G51),J51*(1+0.00001*(35-20)),J51*(1+0.00001*(G51-20))))</f>
        <v>111.4864395956</v>
      </c>
      <c r="O51" s="117" t="n">
        <f aca="false">IF(ISBLANK(E51),"",(0.999842594+(0.00006793952*E51)-(0.00000909529*E51^2)+(0.0000001001685*E51^3)-(0.000000001120083*E51^4)+(0.000000000006536332*E51^5)))</f>
        <v>0.996036070213923</v>
      </c>
      <c r="P51" s="119" t="n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>4.59473420788653</v>
      </c>
      <c r="Q51" s="120" t="n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>4.49592713297457</v>
      </c>
      <c r="R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>205.200829724212</v>
      </c>
      <c r="S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>200.788105758644</v>
      </c>
      <c r="T51" s="32" t="n">
        <v>0.01</v>
      </c>
      <c r="U51" s="32" t="n">
        <v>0.01</v>
      </c>
      <c r="V51" s="32" t="n">
        <v>0.04</v>
      </c>
      <c r="W51" s="32" t="n">
        <v>0.04</v>
      </c>
      <c r="X51" s="32" t="n">
        <v>0.03</v>
      </c>
      <c r="Y51" s="32" t="n">
        <v>0.03</v>
      </c>
      <c r="Z51" s="32" t="n">
        <v>0.03</v>
      </c>
      <c r="AA51" s="32" t="n">
        <v>0.03</v>
      </c>
      <c r="AB51" s="32" t="n">
        <v>1.12</v>
      </c>
      <c r="AC51" s="32" t="n">
        <v>1.09</v>
      </c>
      <c r="AD51" s="152" t="n">
        <v>0.0046</v>
      </c>
      <c r="AE51" s="152" t="n">
        <v>0.008</v>
      </c>
      <c r="AF51" s="152" t="n">
        <v>0.0059</v>
      </c>
      <c r="AG51" s="152" t="n">
        <v>0.0057</v>
      </c>
      <c r="AH51" s="152" t="n">
        <v>0.0063</v>
      </c>
      <c r="AI51" s="152" t="n">
        <v>-9999.9999</v>
      </c>
      <c r="AJ51" s="152" t="n">
        <v>-9999.9999</v>
      </c>
      <c r="AK51" s="152" t="n">
        <v>-9999.9999</v>
      </c>
      <c r="AL51" s="152" t="n">
        <v>0.0228</v>
      </c>
      <c r="AM51" s="152" t="n">
        <v>0.0082</v>
      </c>
      <c r="AN51" s="152" t="n">
        <v>-9999.9999</v>
      </c>
      <c r="AO51" s="152" t="n">
        <v>-9999.9999</v>
      </c>
      <c r="AP51" s="152" t="n">
        <v>0.0974</v>
      </c>
      <c r="AQ51" s="127"/>
      <c r="AR51" s="152" t="n">
        <v>0.0039</v>
      </c>
      <c r="AS51" s="152" t="n">
        <v>0.0095</v>
      </c>
      <c r="AT51" s="127" t="n">
        <v>0.0134</v>
      </c>
      <c r="AU51" s="152" t="n">
        <v>0.0133</v>
      </c>
      <c r="AV51" s="152" t="n">
        <v>-9999.9999</v>
      </c>
      <c r="AW51" s="152" t="n">
        <v>-9999.9999</v>
      </c>
      <c r="AX51" s="152" t="n">
        <v>0.0407</v>
      </c>
      <c r="AY51" s="152" t="n">
        <v>0.0773</v>
      </c>
      <c r="AZ51" s="153" t="n">
        <v>0.118</v>
      </c>
      <c r="BA51" s="152" t="n">
        <v>-9999.9999</v>
      </c>
      <c r="BB51" s="123"/>
    </row>
    <row r="52" customFormat="false" ht="15.75" hidden="false" customHeight="false" outlineLevel="0" collapsed="false">
      <c r="A52" s="110"/>
      <c r="B52" s="111"/>
      <c r="C52" s="112" t="n">
        <v>18</v>
      </c>
      <c r="D52" s="113"/>
      <c r="E52" s="113"/>
      <c r="F52" s="114"/>
      <c r="G52" s="136"/>
      <c r="H52" s="113" t="n">
        <v>10</v>
      </c>
      <c r="I52" s="113" t="n">
        <v>10.5</v>
      </c>
      <c r="J52" s="116"/>
      <c r="K52" s="117"/>
      <c r="L52" s="117"/>
      <c r="M52" s="117"/>
      <c r="N52" s="118"/>
      <c r="O52" s="117"/>
      <c r="P52" s="119"/>
      <c r="Q52" s="120"/>
      <c r="R52" s="121"/>
      <c r="S52" s="121"/>
      <c r="T52" s="32" t="n">
        <v>0.01</v>
      </c>
      <c r="U52" s="32" t="n">
        <v>0.01</v>
      </c>
      <c r="V52" s="32" t="n">
        <v>0.02</v>
      </c>
      <c r="W52" s="32" t="n">
        <v>0.02</v>
      </c>
      <c r="X52" s="32" t="n">
        <v>0.01</v>
      </c>
      <c r="Y52" s="32" t="n">
        <v>0.01</v>
      </c>
      <c r="Z52" s="32" t="n">
        <v>0.01</v>
      </c>
      <c r="AA52" s="32" t="n">
        <v>0.01</v>
      </c>
      <c r="AB52" s="32" t="n">
        <v>1.3</v>
      </c>
      <c r="AC52" s="32" t="n">
        <v>1.27</v>
      </c>
      <c r="AD52" s="152" t="n">
        <v>0.0032</v>
      </c>
      <c r="AE52" s="152" t="n">
        <v>0.0057</v>
      </c>
      <c r="AF52" s="152" t="n">
        <v>-9999.9999</v>
      </c>
      <c r="AG52" s="152" t="n">
        <v>0.0043</v>
      </c>
      <c r="AH52" s="152" t="n">
        <v>0.0055</v>
      </c>
      <c r="AI52" s="152" t="n">
        <v>-9999.9999</v>
      </c>
      <c r="AJ52" s="152" t="n">
        <v>-9999.9999</v>
      </c>
      <c r="AK52" s="152" t="n">
        <v>-9999.9999</v>
      </c>
      <c r="AL52" s="152" t="n">
        <v>0.0173</v>
      </c>
      <c r="AM52" s="152" t="n">
        <v>0.0078</v>
      </c>
      <c r="AN52" s="152" t="n">
        <v>-9999.9999</v>
      </c>
      <c r="AO52" s="152" t="n">
        <v>-9999.9999</v>
      </c>
      <c r="AP52" s="152" t="n">
        <v>0.1117</v>
      </c>
      <c r="AQ52" s="127"/>
      <c r="AR52" s="152" t="n">
        <v>0.0039</v>
      </c>
      <c r="AS52" s="152" t="n">
        <v>0.0071</v>
      </c>
      <c r="AT52" s="127" t="n">
        <v>0.011</v>
      </c>
      <c r="AU52" s="152" t="n">
        <v>0.0144</v>
      </c>
      <c r="AV52" s="152" t="n">
        <v>-9999.9999</v>
      </c>
      <c r="AW52" s="152" t="n">
        <v>-9999.9999</v>
      </c>
      <c r="AX52" s="152" t="n">
        <v>0.0362</v>
      </c>
      <c r="AY52" s="152" t="n">
        <v>0.0647</v>
      </c>
      <c r="AZ52" s="153" t="n">
        <v>0.1009</v>
      </c>
      <c r="BA52" s="152" t="n">
        <v>-9999.9999</v>
      </c>
      <c r="BB52" s="123"/>
    </row>
    <row r="53" s="140" customFormat="true" ht="15.75" hidden="false" customHeight="false" outlineLevel="0" collapsed="false">
      <c r="A53" s="140" t="n">
        <f aca="false">IF(ISBLANK(VLOOKUP(D53,'Volumes flacons'!A5:C623,3)),0,1)</f>
        <v>1</v>
      </c>
      <c r="B53" s="83" t="n">
        <f aca="false">IF(ISBLANK(D53),0,IF(ISBLANK(E53),0,IF(ISBLANK(F53),0,1)))</f>
        <v>1</v>
      </c>
      <c r="C53" s="141" t="n">
        <v>19</v>
      </c>
      <c r="D53" s="142" t="n">
        <v>2040</v>
      </c>
      <c r="E53" s="142" t="n">
        <v>29.4</v>
      </c>
      <c r="F53" s="185" t="n">
        <v>2.2977</v>
      </c>
      <c r="G53" s="144" t="n">
        <v>34.36585</v>
      </c>
      <c r="H53" s="142" t="n">
        <v>0</v>
      </c>
      <c r="I53" s="142" t="n">
        <v>3.2</v>
      </c>
      <c r="J53" s="145" t="n">
        <f aca="false">IF(ISBLANK(D53),"",IF(VLOOKUP(D53,'Volumes flacons'!$A$5:$C$1023,2)=0,"",IF(D53&gt;'Volumes flacons'!$A$1023,"Mauvais numéro",IF(D53&lt;'Volumes flacons'!$A$5,"Mauvais numéro",(VLOOKUP(D53,'Volumes flacons'!$A$5:$C$1023,3))))))</f>
        <v>110.01</v>
      </c>
      <c r="K53" s="182" t="n">
        <f aca="false">IF(ISBLANK(E53),"",(0.000824493-(0.0000040899*E53)+(0.000000076438*E53^2)-(0.00000000082467*E53^3)+(0.0000000000053875*E53^4)))</f>
        <v>0.00075338832325494</v>
      </c>
      <c r="L53" s="182" t="n">
        <f aca="false">IF(ISBLANK(E53),"",(-0.00000572466+(0.00000010227*E53)-(0.0000000016546*E53^2)))</f>
        <v>-4.148092056E-006</v>
      </c>
      <c r="M53" s="182" t="n">
        <f aca="false">IF(ISBLANK(E53),"",IF(ISBLANK(G53),(O53+(K53*35)+(L53*35^1.5)+(0.00000048314*35^2)),(O53+(K53*G53)+(L53*G53^1.5)+(0.00000048314*G53^2))))</f>
        <v>1.02145639527877</v>
      </c>
      <c r="N53" s="183" t="n">
        <f aca="false">IF(ISBLANK(D53),"",IF(ISBLANK(G53),J53*(1+0.00001*(35-20)),J53*(1+0.00001*(G53-20))))</f>
        <v>110.025803871585</v>
      </c>
      <c r="O53" s="182" t="n">
        <f aca="false">IF(ISBLANK(E53),"",(0.999842594+(0.00006793952*E53)-(0.00000909529*E53^2)+(0.0000001001685*E53^3)-(0.000000001120083*E53^4)+(0.000000000006536332*E53^5)))</f>
        <v>0.99583064930328</v>
      </c>
      <c r="P53" s="148" t="n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2.38753963349613</v>
      </c>
      <c r="Q53" s="149" t="n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>2.3373877186843</v>
      </c>
      <c r="R53" s="150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>106.627520031937</v>
      </c>
      <c r="S53" s="150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>104.387735516441</v>
      </c>
      <c r="T53" s="184" t="n">
        <v>0.01</v>
      </c>
      <c r="U53" s="184" t="n">
        <v>0.01</v>
      </c>
      <c r="V53" s="184" t="n">
        <v>0.02</v>
      </c>
      <c r="W53" s="184" t="n">
        <v>0.02</v>
      </c>
      <c r="X53" s="184" t="n">
        <v>0.01</v>
      </c>
      <c r="Y53" s="184" t="n">
        <v>0.01</v>
      </c>
      <c r="Z53" s="184" t="n">
        <v>0.03</v>
      </c>
      <c r="AA53" s="184" t="n">
        <v>0.03</v>
      </c>
      <c r="AB53" s="184" t="n">
        <v>1.21</v>
      </c>
      <c r="AC53" s="184" t="n">
        <v>1.18</v>
      </c>
      <c r="AD53" s="191" t="n">
        <v>0.0035</v>
      </c>
      <c r="AE53" s="191" t="n">
        <v>0.0056</v>
      </c>
      <c r="AF53" s="191" t="n">
        <v>-9999.9999</v>
      </c>
      <c r="AG53" s="191" t="n">
        <v>0.0046</v>
      </c>
      <c r="AH53" s="191" t="n">
        <v>0.0064</v>
      </c>
      <c r="AI53" s="191" t="n">
        <v>-9999.9999</v>
      </c>
      <c r="AJ53" s="191" t="n">
        <v>-9999.9999</v>
      </c>
      <c r="AK53" s="191" t="n">
        <v>-9999.9999</v>
      </c>
      <c r="AL53" s="191" t="n">
        <v>0.0183</v>
      </c>
      <c r="AM53" s="191" t="n">
        <v>0.009</v>
      </c>
      <c r="AN53" s="191" t="n">
        <v>-9999.9999</v>
      </c>
      <c r="AO53" s="191" t="n">
        <v>-9999.9999</v>
      </c>
      <c r="AP53" s="191" t="n">
        <v>0.1029</v>
      </c>
      <c r="AQ53" s="192"/>
      <c r="AR53" s="191" t="n">
        <v>0.0033</v>
      </c>
      <c r="AS53" s="191" t="n">
        <v>0.0058</v>
      </c>
      <c r="AT53" s="192" t="n">
        <v>0.0091</v>
      </c>
      <c r="AU53" s="191" t="n">
        <v>-9999.9999</v>
      </c>
      <c r="AV53" s="191" t="n">
        <v>0.0177</v>
      </c>
      <c r="AW53" s="191" t="n">
        <v>-9999.9999</v>
      </c>
      <c r="AX53" s="191" t="n">
        <v>0.0319</v>
      </c>
      <c r="AY53" s="191" t="n">
        <v>0.0723</v>
      </c>
      <c r="AZ53" s="153" t="n">
        <v>0.1042</v>
      </c>
      <c r="BA53" s="191" t="n">
        <v>-9999.9999</v>
      </c>
      <c r="BB53" s="151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14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15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16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17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18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19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20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21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3" customFormat="false" ht="15.75" hidden="false" customHeight="false" outlineLevel="0" collapsed="false">
      <c r="A63" s="110" t="n">
        <f aca="false">IF(ISBLANK(VLOOKUP(D63,'Volumes flacons'!A5:C623,3)),0,1)</f>
        <v>1</v>
      </c>
      <c r="B63" s="111" t="n">
        <f aca="false">IF(ISBLANK(D63),0,IF(ISBLANK(E63),0,IF(ISBLANK(F63),0,1)))</f>
        <v>0</v>
      </c>
      <c r="C63" s="112" t="n">
        <v>22</v>
      </c>
      <c r="D63" s="113"/>
      <c r="E63" s="113"/>
      <c r="F63" s="124"/>
      <c r="G63" s="115"/>
      <c r="H63" s="113"/>
      <c r="I63" s="113"/>
      <c r="J63" s="116" t="str">
        <f aca="false">IF(ISBLANK(D63),"",IF(VLOOKUP(D63,'Volumes flacons'!$A$5:$C$1023,2)=0,"",IF(D63&gt;'Volumes flacons'!$A$1023,"Mauvais numéro",IF(D63&lt;'Volumes flacons'!$A$5,"Mauvais numéro",(VLOOKUP(D63,'Volumes flacons'!$A$5:$C$1023,3))))))</f>
        <v/>
      </c>
      <c r="K63" s="117" t="str">
        <f aca="false">IF(ISBLANK(E63),"",(0.000824493-(0.0000040899*E63)+(0.000000076438*E63^2)-(0.00000000082467*E63^3)+(0.0000000000053875*E63^4)))</f>
        <v/>
      </c>
      <c r="L63" s="117" t="str">
        <f aca="false">IF(ISBLANK(E63),"",(-0.00000572466+(0.00000010227*E63)-(0.0000000016546*E63^2)))</f>
        <v/>
      </c>
      <c r="M63" s="117" t="str">
        <f aca="false">IF(ISBLANK(E63),"",IF(ISBLANK(G63),(O63+(K63*35)+(L63*35^1.5)+(0.00000048314*35^2)),(O63+(K63*G63)+(L63*G63^1.5)+(0.00000048314*G63^2))))</f>
        <v/>
      </c>
      <c r="N63" s="118" t="str">
        <f aca="false">IF(ISBLANK(D63),"",IF(ISBLANK(G63),J63*(1+0.00001*(35-20)),J63*(1+0.00001*(G63-20))))</f>
        <v/>
      </c>
      <c r="O63" s="117" t="str">
        <f aca="false">IF(ISBLANK(E63),"",(0.999842594+(0.00006793952*E63)-(0.00000909529*E63^2)+(0.0000001001685*E63^3)-(0.000000001120083*E63^4)+(0.000000000006536332*E63^5)))</f>
        <v/>
      </c>
      <c r="P63" s="119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N°",IF(AND(D63&gt;499,D63&lt;1141),"Err.N°",(((((F63)+'Correction de volume'!$G$7)*(($P$21)*($P$19)*5598)/(($R$16)-($R$17)))-(($P$27)*1000))/((N63)-($P$26))))))))))))</f>
        <v/>
      </c>
      <c r="Q63" s="120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Flac.",P63/M63)))))))))</f>
        <v/>
      </c>
      <c r="R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Flac.",((44.66*P63)/M63)))))))))))</f>
        <v/>
      </c>
      <c r="T63" s="32"/>
      <c r="U63" s="32"/>
      <c r="V63" s="122"/>
      <c r="W63" s="122"/>
      <c r="X63" s="122"/>
      <c r="Y63" s="122"/>
      <c r="Z63" s="32"/>
      <c r="AA63" s="32"/>
      <c r="AB63" s="122"/>
      <c r="AC63" s="122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</row>
    <row r="64" customFormat="false" ht="15.75" hidden="false" customHeight="false" outlineLevel="0" collapsed="false">
      <c r="A64" s="110" t="n">
        <f aca="false">IF(ISBLANK(VLOOKUP(D64,'Volumes flacons'!A5:C623,3)),0,1)</f>
        <v>1</v>
      </c>
      <c r="B64" s="111" t="n">
        <f aca="false">IF(ISBLANK(D64),0,IF(ISBLANK(E64),0,IF(ISBLANK(F64),0,1)))</f>
        <v>0</v>
      </c>
      <c r="C64" s="112" t="n">
        <v>23</v>
      </c>
      <c r="D64" s="113"/>
      <c r="E64" s="113"/>
      <c r="F64" s="124"/>
      <c r="G64" s="115"/>
      <c r="H64" s="113"/>
      <c r="I64" s="113"/>
      <c r="J64" s="116" t="str">
        <f aca="false">IF(ISBLANK(D64),"",IF(VLOOKUP(D64,'Volumes flacons'!$A$5:$C$1023,2)=0,"",IF(D64&gt;'Volumes flacons'!$A$1023,"Mauvais numéro",IF(D64&lt;'Volumes flacons'!$A$5,"Mauvais numéro",(VLOOKUP(D64,'Volumes flacons'!$A$5:$C$1023,3))))))</f>
        <v/>
      </c>
      <c r="K64" s="117" t="str">
        <f aca="false">IF(ISBLANK(E64),"",(0.000824493-(0.0000040899*E64)+(0.000000076438*E64^2)-(0.00000000082467*E64^3)+(0.0000000000053875*E64^4)))</f>
        <v/>
      </c>
      <c r="L64" s="117" t="str">
        <f aca="false">IF(ISBLANK(E64),"",(-0.00000572466+(0.00000010227*E64)-(0.0000000016546*E64^2)))</f>
        <v/>
      </c>
      <c r="M64" s="117" t="str">
        <f aca="false">IF(ISBLANK(E64),"",IF(ISBLANK(G64),(O64+(K64*35)+(L64*35^1.5)+(0.00000048314*35^2)),(O64+(K64*G64)+(L64*G64^1.5)+(0.00000048314*G64^2))))</f>
        <v/>
      </c>
      <c r="N64" s="118" t="str">
        <f aca="false">IF(ISBLANK(D64),"",IF(ISBLANK(G64),J64*(1+0.00001*(35-20)),J64*(1+0.00001*(G64-20))))</f>
        <v/>
      </c>
      <c r="O64" s="117" t="str">
        <f aca="false">IF(ISBLANK(E64),"",(0.999842594+(0.00006793952*E64)-(0.00000909529*E64^2)+(0.0000001001685*E64^3)-(0.000000001120083*E64^4)+(0.000000000006536332*E64^5)))</f>
        <v/>
      </c>
      <c r="P64" s="119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N°",IF(AND(D64&gt;499,D64&lt;1141),"Err.N°",(((((F64)+'Correction de volume'!$G$7)*(($P$21)*($P$19)*5598)/(($R$16)-($R$17)))-(($P$27)*1000))/((N64)-($P$26))))))))))))</f>
        <v/>
      </c>
      <c r="Q64" s="120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Flac.",P64/M64)))))))))</f>
        <v/>
      </c>
      <c r="R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Flac.",((44.66*P64)/M64)))))))))))</f>
        <v/>
      </c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</row>
    <row r="65" customFormat="false" ht="15.75" hidden="false" customHeight="false" outlineLevel="0" collapsed="false">
      <c r="A65" s="110" t="n">
        <f aca="false">IF(ISBLANK(VLOOKUP(D65,'Volumes flacons'!A5:C623,3)),0,1)</f>
        <v>1</v>
      </c>
      <c r="B65" s="111" t="n">
        <f aca="false">IF(ISBLANK(D65),0,IF(ISBLANK(E65),0,IF(ISBLANK(F65),0,1)))</f>
        <v>0</v>
      </c>
      <c r="C65" s="112" t="n">
        <v>24</v>
      </c>
      <c r="D65" s="113"/>
      <c r="E65" s="113"/>
      <c r="F65" s="124"/>
      <c r="G65" s="115"/>
      <c r="H65" s="113"/>
      <c r="I65" s="113"/>
      <c r="J65" s="116" t="str">
        <f aca="false">IF(ISBLANK(D65),"",IF(VLOOKUP(D65,'Volumes flacons'!$A$5:$C$1023,2)=0,"",IF(D65&gt;'Volumes flacons'!$A$1023,"Mauvais numéro",IF(D65&lt;'Volumes flacons'!$A$5,"Mauvais numéro",(VLOOKUP(D65,'Volumes flacons'!$A$5:$C$1023,3))))))</f>
        <v/>
      </c>
      <c r="K65" s="117" t="str">
        <f aca="false">IF(ISBLANK(E65),"",(0.000824493-(0.0000040899*E65)+(0.000000076438*E65^2)-(0.00000000082467*E65^3)+(0.0000000000053875*E65^4)))</f>
        <v/>
      </c>
      <c r="L65" s="117" t="str">
        <f aca="false">IF(ISBLANK(E65),"",(-0.00000572466+(0.00000010227*E65)-(0.0000000016546*E65^2)))</f>
        <v/>
      </c>
      <c r="M65" s="117" t="str">
        <f aca="false">IF(ISBLANK(E65),"",IF(ISBLANK(G65),(O65+(K65*35)+(L65*35^1.5)+(0.00000048314*35^2)),(O65+(K65*G65)+(L65*G65^1.5)+(0.00000048314*G65^2))))</f>
        <v/>
      </c>
      <c r="N65" s="118" t="str">
        <f aca="false">IF(ISBLANK(D65),"",IF(ISBLANK(G65),J65*(1+0.00001*(35-20)),J65*(1+0.00001*(G65-20))))</f>
        <v/>
      </c>
      <c r="O65" s="117" t="str">
        <f aca="false">IF(ISBLANK(E65),"",(0.999842594+(0.00006793952*E65)-(0.00000909529*E65^2)+(0.0000001001685*E65^3)-(0.000000001120083*E65^4)+(0.000000000006536332*E65^5)))</f>
        <v/>
      </c>
      <c r="P65" s="119" t="str">
        <f aca="false">IF(ISBLANK($R$16),"",IF(A65=0,"",IF(ISBLANK($R$17),"",IF(B65=0,"",IF($O$28=$I$29,"",IF(AND($I$29=$O$29,D65&lt;1000),"N° Flac.",IF(AND($I$29=$O$30,D65&gt;1000),"N° Flac.",IF(AND(D65&gt;1202,D65&lt;2001),"Err. N°",IF(AND(D65&gt;499,D65&lt;1141),"Err.N°",(((((F65)+'Correction de volume'!$G$7)*(($P$21)*($P$19)*5598)/(($R$16)-($R$17)))-(($P$27)*1000))/((N65)-($P$26))))))))))))</f>
        <v/>
      </c>
      <c r="Q65" s="120" t="str">
        <f aca="false">IF(ISBLANK($R$16),"",IF(A65=0,"",IF(ISBLANK($R$17),"",IF(AND(D65&gt;1202,D65&lt;2001),"Err. N°",IF(AND(D65&gt;499,D65&lt;1141),"Err.N°",IF(B65=0,"",IF($O$28=$I$29,"",IF(AND($I$29=$O$29,D65&lt;1000),"N° Flac.",IF(AND($I$29=$O$30,D65&gt;1000),"N° Flac.",P65/M65)))))))))</f>
        <v/>
      </c>
      <c r="R65" s="121" t="str">
        <f aca="false">IF(ISBLANK($R$16),"",IF(A65=0,"",IF(ISBLANK($R$17),"",IF(B65=0,"",IF(ISBLANK(J65),"",IF(AND(D65&gt;1202,D65&lt;2001),"Err. N°",IF(AND(D65&gt;499,D65&lt;1141),"Err.N°",IF($I$29=$O$28,"",IF(AND($I$29=$O$29,D65&lt;1000),"N° Flac.",IF(AND($I$29=$O$30,D65&gt;1000),"N° Flac.",((44.66*P65))))))))))))</f>
        <v/>
      </c>
      <c r="S65" s="121" t="str">
        <f aca="false">IF(ISBLANK($R$16),"",IF(A65=0,"",IF(ISBLANK($R$17),"",IF(B65=0,"",IF(ISBLANK(J65),"",IF(AND(D65&gt;1202,D65&lt;2001),"Err. N°",IF(AND(D65&gt;499,D65&lt;1141),"Err.N°",IF($I$29=$O$28,"",IF(AND($I$29=$O$29,D65&lt;1000),"N° Flac.",IF(AND($I$29=$O$30,D65&gt;1000),"N° Flac.",((44.66*P65)/M65)))))))))))</f>
        <v/>
      </c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</row>
    <row r="67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7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I53" activeCellId="1" sqref="T45:AC45 I5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4.9774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30.14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-1°30,14</v>
      </c>
      <c r="P9" s="29" t="s">
        <v>16</v>
      </c>
      <c r="Q9" s="33" t="n">
        <f aca="false">IF(ISBLANK(I9),"",IF(ISBLANK(J9),"",IF(J9&gt;60,"ERREUR !!",O11*(I9+(J9/60)))))</f>
        <v>-1.50233333333333</v>
      </c>
      <c r="R9" s="33"/>
      <c r="V9" s="0" t="n">
        <v>4.9791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0.11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-0°0,11</v>
      </c>
      <c r="P10" s="29" t="s">
        <v>17</v>
      </c>
      <c r="Q10" s="33" t="n">
        <f aca="false">IF(ISBLANK(I10),"",IF(ISBLANK(J10),"",IF(J10&gt;60,"ERREUR !!",O12*(I10+(J10/60)))))</f>
        <v>-0.00183333333333333</v>
      </c>
      <c r="R10" s="33"/>
      <c r="S10" s="35"/>
      <c r="T10" s="35"/>
      <c r="V10" s="0" t="n">
        <v>4.9768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42074</v>
      </c>
      <c r="K11" s="38"/>
      <c r="L11" s="38"/>
      <c r="M11" s="38"/>
      <c r="N11" s="39" t="str">
        <f aca="false">I9&amp;"°"&amp;J9</f>
        <v>1°30,14</v>
      </c>
      <c r="O11" s="40" t="n">
        <f aca="false">IF(P9=M10,-1,1)</f>
        <v>-1</v>
      </c>
      <c r="P11" s="41" t="str">
        <f aca="false">TEXT(J11,"aaaa-mm-jj")&amp;"T"&amp;TEXT(J12,"hh:mm:ss")&amp;"z"</f>
        <v>2019-03-12T05:12:26z</v>
      </c>
      <c r="Q11" s="41"/>
      <c r="R11" s="41"/>
      <c r="T11" s="42"/>
      <c r="U11" s="42"/>
      <c r="V11" s="5" t="n">
        <v>4.9691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0.216967592592593</v>
      </c>
      <c r="K12" s="45"/>
      <c r="L12" s="45"/>
      <c r="M12" s="45"/>
      <c r="N12" s="46" t="str">
        <f aca="false">I10&amp;"°"&amp;J10</f>
        <v>0°0,11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4.9618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f aca="false">AVERAGE(V8:V12)</f>
        <v>4.97284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26.3</v>
      </c>
      <c r="S14" s="55" t="s">
        <v>24</v>
      </c>
      <c r="V14" s="189" t="n">
        <f aca="false">AVERAGE(V8:V13)</f>
        <v>4.97284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26.3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4.9728</v>
      </c>
      <c r="S16" s="60" t="s">
        <v>29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0.996706850854433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0.019999443119296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5.01153028471843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4.9724867136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0.005999622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0.00401965617500048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2041</v>
      </c>
      <c r="E35" s="135" t="n">
        <v>7.9</v>
      </c>
      <c r="F35" s="114" t="n">
        <v>5.4405</v>
      </c>
      <c r="G35" s="136" t="n">
        <v>34.9584</v>
      </c>
      <c r="H35" s="113" t="n">
        <v>2000</v>
      </c>
      <c r="I35" s="135" t="n">
        <v>2019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111.07</v>
      </c>
      <c r="K35" s="117" t="n">
        <f aca="false">IF(ISBLANK(E35),"",(0.000824493-(0.0000040899*E35)+(0.000000076438*E35^2)-(0.00000000082467*E35^3)+(0.0000000000053875*E35^4)))</f>
        <v>0.000796567675464009</v>
      </c>
      <c r="L35" s="117" t="n">
        <f aca="false">IF(ISBLANK(E35),"",(-0.00000572466+(0.00000010227*E35)-(0.0000000016546*E35^2)))</f>
        <v>-5.019990586E-006</v>
      </c>
      <c r="M35" s="117" t="n">
        <f aca="false">IF(ISBLANK(E35),"",IF(ISBLANK(G35),(O35+(K35*35)+(L35*35^1.5)+(0.00000048314*35^2)),(O35+(K35*G35)+(L35*G35^1.5)+(0.00000048314*G35^2))))</f>
        <v>1.02725647576611</v>
      </c>
      <c r="N35" s="118" t="n">
        <f aca="false">IF(ISBLANK(D35),"",IF(ISBLANK(G35),J35*(1+0.00001*(35-20)),J35*(1+0.00001*(G35-20))))</f>
        <v>111.08661429488</v>
      </c>
      <c r="O35" s="117" t="n">
        <f aca="false">IF(ISBLANK(E35),"",(0.999842594+(0.00006793952*E35)-(0.00000909529*E35^2)+(0.0000001001685*E35^3)-(0.000000001120083*E35^4)+(0.000000000006536332*E35^5)))</f>
        <v>0.999856904530436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5.61976675175573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5.47065595041843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250.978783133411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244.319494745687</v>
      </c>
      <c r="T35" s="32" t="n">
        <v>0.06</v>
      </c>
      <c r="U35" s="32" t="n">
        <v>0.06</v>
      </c>
      <c r="V35" s="122" t="n">
        <v>21.2</v>
      </c>
      <c r="W35" s="122" t="n">
        <v>20.7</v>
      </c>
      <c r="X35" s="122" t="n">
        <v>21.2</v>
      </c>
      <c r="Y35" s="122" t="n">
        <v>20.7</v>
      </c>
      <c r="Z35" s="32" t="n">
        <v>1.82</v>
      </c>
      <c r="AA35" s="32" t="n">
        <v>1.78</v>
      </c>
      <c r="AB35" s="122" t="n">
        <v>23.6</v>
      </c>
      <c r="AC35" s="122" t="n">
        <v>23.1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/>
      <c r="B36" s="111"/>
      <c r="C36" s="112" t="n">
        <v>2</v>
      </c>
      <c r="D36" s="113"/>
      <c r="E36" s="135"/>
      <c r="F36" s="114"/>
      <c r="G36" s="136"/>
      <c r="H36" s="113"/>
      <c r="I36" s="135"/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136"/>
      <c r="H37" s="113"/>
      <c r="I37" s="135"/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32"/>
      <c r="U37" s="32"/>
      <c r="V37" s="122"/>
      <c r="W37" s="122"/>
      <c r="X37" s="122"/>
      <c r="Y37" s="122"/>
      <c r="Z37" s="32"/>
      <c r="AA37" s="32"/>
      <c r="AB37" s="122"/>
      <c r="AC37" s="12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2042</v>
      </c>
      <c r="E38" s="135" t="n">
        <v>8.6</v>
      </c>
      <c r="F38" s="114" t="n">
        <v>4.1076</v>
      </c>
      <c r="G38" s="136" t="n">
        <v>34.8344</v>
      </c>
      <c r="H38" s="113" t="n">
        <v>1250</v>
      </c>
      <c r="I38" s="135" t="n">
        <v>1262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110.84</v>
      </c>
      <c r="K38" s="117" t="n">
        <f aca="false">IF(ISBLANK(E38),"",(0.000824493-(0.0000040899*E38)+(0.000000076438*E38^2)-(0.00000000082467*E38^3)+(0.0000000000053875*E38^4)))</f>
        <v>0.0007944781482431</v>
      </c>
      <c r="L38" s="117" t="n">
        <f aca="false">IF(ISBLANK(E38),"",(-0.00000572466+(0.00000010227*E38)-(0.0000000016546*E38^2)))</f>
        <v>-4.967512216E-006</v>
      </c>
      <c r="M38" s="117" t="n">
        <f aca="false">IF(ISBLANK(E38),"",IF(ISBLANK(G38),(O38+(K38*35)+(L38*35^1.5)+(0.00000048314*35^2)),(O38+(K38*G38)+(L38*G38^1.5)+(0.00000048314*G38^2))))</f>
        <v>1.027052212774</v>
      </c>
      <c r="N38" s="118" t="n">
        <f aca="false">IF(ISBLANK(D38),"",IF(ISBLANK(G38),J38*(1+0.00001*(35-20)),J38*(1+0.00001*(G38-20))))</f>
        <v>110.85644244896</v>
      </c>
      <c r="O38" s="117" t="n">
        <f aca="false">IF(ISBLANK(E38),"",(0.999842594+(0.00006793952*E38)-(0.00000909529*E38^2)+(0.0000001001685*E38^3)-(0.000000001120083*E38^4)+(0.000000000006536332*E38^5)))</f>
        <v>0.999812079540344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4.24805587100852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4.13616349604546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189.71817519924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184.72106173339</v>
      </c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2043</v>
      </c>
      <c r="E39" s="135" t="n">
        <v>9</v>
      </c>
      <c r="F39" s="114" t="n">
        <v>3.4989</v>
      </c>
      <c r="G39" s="136" t="n">
        <v>34.64915</v>
      </c>
      <c r="H39" s="113" t="n">
        <v>1000</v>
      </c>
      <c r="I39" s="135" t="n">
        <v>1009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109.68</v>
      </c>
      <c r="K39" s="117" t="n">
        <f aca="false">IF(ISBLANK(E39),"",(0.000824493-(0.0000040899*E39)+(0.000000076438*E39^2)-(0.00000000082467*E39^3)+(0.0000000000053875*E39^4)))</f>
        <v>0.0007933095409575</v>
      </c>
      <c r="L39" s="117" t="n">
        <f aca="false">IF(ISBLANK(E39),"",(-0.00000572466+(0.00000010227*E39)-(0.0000000016546*E39^2)))</f>
        <v>-4.9382526E-006</v>
      </c>
      <c r="M39" s="117" t="n">
        <f aca="false">IF(ISBLANK(E39),"",IF(ISBLANK(G39),(O39+(K39*35)+(L39*35^1.5)+(0.00000048314*35^2)),(O39+(K39*G39)+(L39*G39^1.5)+(0.00000048314*G39^2))))</f>
        <v>1.02684374090847</v>
      </c>
      <c r="N39" s="118" t="n">
        <f aca="false">IF(ISBLANK(D39),"",IF(ISBLANK(G39),J39*(1+0.00001*(35-20)),J39*(1+0.00001*(G39-20))))</f>
        <v>109.69606718772</v>
      </c>
      <c r="O39" s="117" t="n">
        <f aca="false">IF(ISBLANK(E39),"",(0.999842594+(0.00006793952*E39)-(0.00000909529*E39^2)+(0.0000001001685*E39^3)-(0.000000001120083*E39^4)+(0.000000000006536332*E39^5)))</f>
        <v>0.999783391125805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3.65517788302196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3.55962425187315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163.240244255761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158.972819088655</v>
      </c>
      <c r="T39" s="32" t="n">
        <v>0.05</v>
      </c>
      <c r="U39" s="32" t="n">
        <v>0.05</v>
      </c>
      <c r="V39" s="122" t="n">
        <v>33.7</v>
      </c>
      <c r="W39" s="122" t="n">
        <v>32.9</v>
      </c>
      <c r="X39" s="122" t="n">
        <v>33.7</v>
      </c>
      <c r="Y39" s="122" t="n">
        <v>32.9</v>
      </c>
      <c r="Z39" s="32" t="n">
        <v>2.83</v>
      </c>
      <c r="AA39" s="32" t="n">
        <v>2.77</v>
      </c>
      <c r="AB39" s="122" t="n">
        <v>32.4</v>
      </c>
      <c r="AC39" s="122" t="n">
        <v>31.7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2044</v>
      </c>
      <c r="E40" s="135" t="n">
        <v>9.4</v>
      </c>
      <c r="F40" s="114" t="n">
        <v>3.0518</v>
      </c>
      <c r="G40" s="136" t="n">
        <v>34.5046</v>
      </c>
      <c r="H40" s="113" t="n">
        <v>800</v>
      </c>
      <c r="I40" s="135" t="n">
        <v>807.2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109.47</v>
      </c>
      <c r="K40" s="117" t="n">
        <f aca="false">IF(ISBLANK(E40),"",(0.000824493-(0.0000040899*E40)+(0.000000076438*E40^2)-(0.00000000082467*E40^3)+(0.0000000000053875*E40^4)))</f>
        <v>0.00079215910682294</v>
      </c>
      <c r="L40" s="117" t="n">
        <f aca="false">IF(ISBLANK(E40),"",(-0.00000572466+(0.00000010227*E40)-(0.0000000016546*E40^2)))</f>
        <v>-4.909522456E-006</v>
      </c>
      <c r="M40" s="117" t="n">
        <f aca="false">IF(ISBLANK(E40),"",IF(ISBLANK(G40),(O40+(K40*35)+(L40*35^1.5)+(0.00000048314*35^2)),(O40+(K40*G40)+(L40*G40^1.5)+(0.00000048314*G40^2))))</f>
        <v>1.02666576999456</v>
      </c>
      <c r="N40" s="118" t="n">
        <f aca="false">IF(ISBLANK(D40),"",IF(ISBLANK(G40),J40*(1+0.00001*(35-20)),J40*(1+0.00001*(G40-20))))</f>
        <v>109.48587818562</v>
      </c>
      <c r="O40" s="117" t="n">
        <f aca="false">IF(ISBLANK(E40),"",(0.999842594+(0.00006793952*E40)-(0.00000909529*E40^2)+(0.0000001001685*E40^3)-(0.000000001120083*E40^4)+(0.000000000006536332*E40^5)))</f>
        <v>0.999752498684665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3.19230260533651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3.10938837023215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142.568234354329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138.865284614568</v>
      </c>
      <c r="T40" s="32" t="n">
        <v>0.05</v>
      </c>
      <c r="U40" s="32" t="n">
        <v>0.05</v>
      </c>
      <c r="V40" s="122" t="n">
        <v>36.9</v>
      </c>
      <c r="W40" s="122" t="n">
        <v>36.1</v>
      </c>
      <c r="X40" s="122" t="n">
        <v>36.8</v>
      </c>
      <c r="Y40" s="122" t="n">
        <v>36</v>
      </c>
      <c r="Z40" s="32" t="n">
        <v>3.1</v>
      </c>
      <c r="AA40" s="32" t="n">
        <v>3.03</v>
      </c>
      <c r="AB40" s="122" t="n">
        <v>32.7</v>
      </c>
      <c r="AC40" s="122" t="n">
        <v>31.9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2045</v>
      </c>
      <c r="E41" s="135" t="n">
        <v>11.2</v>
      </c>
      <c r="F41" s="114" t="n">
        <v>2.7483</v>
      </c>
      <c r="G41" s="136" t="n">
        <v>34.6167</v>
      </c>
      <c r="H41" s="113" t="n">
        <v>500</v>
      </c>
      <c r="I41" s="135" t="n">
        <v>502.7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110.08</v>
      </c>
      <c r="K41" s="117" t="n">
        <f aca="false">IF(ISBLANK(E41),"",(0.000824493-(0.0000040899*E41)+(0.000000076438*E41^2)-(0.00000000082467*E41^3)+(0.0000000000053875*E41^4)))</f>
        <v>0.00078720067410176</v>
      </c>
      <c r="L41" s="117" t="n">
        <f aca="false">IF(ISBLANK(E41),"",(-0.00000572466+(0.00000010227*E41)-(0.0000000016546*E41^2)))</f>
        <v>-4.786789024E-006</v>
      </c>
      <c r="M41" s="117" t="n">
        <f aca="false">IF(ISBLANK(E41),"",IF(ISBLANK(G41),(O41+(K41*35)+(L41*35^1.5)+(0.00000048314*35^2)),(O41+(K41*G41)+(L41*G41^1.5)+(0.00000048314*G41^2))))</f>
        <v>1.02644117556951</v>
      </c>
      <c r="N41" s="118" t="n">
        <f aca="false">IF(ISBLANK(D41),"",IF(ISBLANK(G41),J41*(1+0.00001*(35-20)),J41*(1+0.00001*(G41-20))))</f>
        <v>110.09609006336</v>
      </c>
      <c r="O41" s="117" t="n">
        <f aca="false">IF(ISBLANK(E41),"",(0.999842594+(0.00006793952*E41)-(0.00000909529*E41^2)+(0.0000001001685*E41^3)-(0.000000001120083*E41^4)+(0.000000000006536332*E41^5)))</f>
        <v>0.999586860178949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2.85701639386846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2.78341950992298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127.594352150165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124.30751531316</v>
      </c>
      <c r="T41" s="32" t="n">
        <v>0.05</v>
      </c>
      <c r="U41" s="32" t="n">
        <v>0.05</v>
      </c>
      <c r="V41" s="122" t="n">
        <v>34.1</v>
      </c>
      <c r="W41" s="122" t="n">
        <v>33.4</v>
      </c>
      <c r="X41" s="122" t="n">
        <v>34.1</v>
      </c>
      <c r="Y41" s="122" t="n">
        <v>33.3</v>
      </c>
      <c r="Z41" s="32" t="n">
        <v>2.75</v>
      </c>
      <c r="AA41" s="32" t="n">
        <v>2.69</v>
      </c>
      <c r="AB41" s="122" t="n">
        <v>20.8</v>
      </c>
      <c r="AC41" s="122" t="n">
        <v>20.3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136"/>
      <c r="H42" s="113"/>
      <c r="I42" s="135"/>
      <c r="J42" s="116"/>
      <c r="K42" s="117"/>
      <c r="L42" s="117"/>
      <c r="M42" s="117"/>
      <c r="N42" s="118"/>
      <c r="O42" s="117"/>
      <c r="P42" s="119"/>
      <c r="Q42" s="120"/>
      <c r="R42" s="121"/>
      <c r="S42" s="121"/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2046</v>
      </c>
      <c r="E43" s="135" t="n">
        <v>14</v>
      </c>
      <c r="F43" s="114" t="n">
        <v>1.5387</v>
      </c>
      <c r="G43" s="136" t="n">
        <v>35.0325</v>
      </c>
      <c r="H43" s="113" t="n">
        <v>300</v>
      </c>
      <c r="I43" s="135" t="n">
        <v>302.8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108.28</v>
      </c>
      <c r="K43" s="117" t="n">
        <f aca="false">IF(ISBLANK(E43),"",(0.000824493-(0.0000040899*E43)+(0.000000076438*E43^2)-(0.00000000082467*E43^3)+(0.0000000000053875*E43^4)))</f>
        <v>0.00078016031972</v>
      </c>
      <c r="L43" s="117" t="n">
        <f aca="false">IF(ISBLANK(E43),"",(-0.00000572466+(0.00000010227*E43)-(0.0000000016546*E43^2)))</f>
        <v>-4.6171816E-006</v>
      </c>
      <c r="M43" s="117" t="n">
        <f aca="false">IF(ISBLANK(E43),"",IF(ISBLANK(G43),(O43+(K43*35)+(L43*35^1.5)+(0.00000048314*35^2)),(O43+(K43*G43)+(L43*G43^1.5)+(0.00000048314*G43^2))))</f>
        <v>1.02621295318565</v>
      </c>
      <c r="N43" s="118" t="n">
        <f aca="false">IF(ISBLANK(D43),"",IF(ISBLANK(G43),J43*(1+0.00001*(35-20)),J43*(1+0.00001*(G43-20))))</f>
        <v>108.296277191</v>
      </c>
      <c r="O43" s="117" t="n">
        <f aca="false">IF(ISBLANK(E43),"",(0.999842594+(0.00006793952*E43)-(0.00000909529*E43^2)+(0.0000001001685*E43^3)-(0.000000001120083*E43^4)+(0.000000000006536332*E43^5)))</f>
        <v>0.999246419091693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1.61954796579279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1.57817922758163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72.3290121523061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70.4814843037957</v>
      </c>
      <c r="T43" s="32" t="n">
        <v>0.05</v>
      </c>
      <c r="U43" s="32" t="n">
        <v>0.05</v>
      </c>
      <c r="V43" s="122" t="n">
        <v>32.1</v>
      </c>
      <c r="W43" s="122" t="n">
        <v>31.4</v>
      </c>
      <c r="X43" s="122" t="n">
        <v>32.1</v>
      </c>
      <c r="Y43" s="122" t="n">
        <v>31.4</v>
      </c>
      <c r="Z43" s="32" t="n">
        <v>2.47</v>
      </c>
      <c r="AA43" s="32" t="n">
        <v>2.41</v>
      </c>
      <c r="AB43" s="122" t="n">
        <v>13.5</v>
      </c>
      <c r="AC43" s="122" t="n">
        <v>13.2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2048</v>
      </c>
      <c r="E44" s="135" t="n">
        <v>14.3</v>
      </c>
      <c r="F44" s="114" t="n">
        <v>1.5283</v>
      </c>
      <c r="G44" s="136" t="n">
        <v>35.032</v>
      </c>
      <c r="H44" s="113" t="n">
        <v>300</v>
      </c>
      <c r="I44" s="135" t="n">
        <v>302.9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107.72</v>
      </c>
      <c r="K44" s="117" t="n">
        <f aca="false">IF(ISBLANK(E44),"",(0.000824493-(0.0000040899*E44)+(0.000000076438*E44^2)-(0.00000000082467*E44^3)+(0.0000000000053875*E44^4)))</f>
        <v>0.000779452015395849</v>
      </c>
      <c r="L44" s="117" t="n">
        <f aca="false">IF(ISBLANK(E44),"",(-0.00000572466+(0.00000010227*E44)-(0.0000000016546*E44^2)))</f>
        <v>-4.600548154E-006</v>
      </c>
      <c r="M44" s="117" t="n">
        <f aca="false">IF(ISBLANK(E44),"",IF(ISBLANK(G44),(O44+(K44*35)+(L44*35^1.5)+(0.00000048314*35^2)),(O44+(K44*G44)+(L44*G44^1.5)+(0.00000048314*G44^2))))</f>
        <v>1.02614900083996</v>
      </c>
      <c r="N44" s="118" t="n">
        <f aca="false">IF(ISBLANK(D44),"",IF(ISBLANK(G44),J44*(1+0.00001*(35-20)),J44*(1+0.00001*(G44-20))))</f>
        <v>107.7361924704</v>
      </c>
      <c r="O44" s="117" t="n">
        <f aca="false">IF(ISBLANK(E44),"",(0.999842594+(0.00006793952*E44)-(0.00000909529*E44^2)+(0.0000001001685*E44^3)-(0.000000001120083*E44^4)+(0.000000000006536332*E44^5)))</f>
        <v>0.999204217680293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1.617014956719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1.57580912264729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72.2158879670707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70.375635417428</v>
      </c>
      <c r="T44" s="32" t="n">
        <v>0.05</v>
      </c>
      <c r="U44" s="32" t="n">
        <v>0.05</v>
      </c>
      <c r="V44" s="122" t="n">
        <v>32</v>
      </c>
      <c r="W44" s="122" t="n">
        <v>31.3</v>
      </c>
      <c r="X44" s="122" t="n">
        <v>32</v>
      </c>
      <c r="Y44" s="122" t="n">
        <v>31.3</v>
      </c>
      <c r="Z44" s="32" t="n">
        <v>2.44</v>
      </c>
      <c r="AA44" s="32" t="n">
        <v>2.38</v>
      </c>
      <c r="AB44" s="122" t="n">
        <v>13.5</v>
      </c>
      <c r="AC44" s="122" t="n">
        <v>13.2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136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122"/>
      <c r="W45" s="122"/>
      <c r="X45" s="122"/>
      <c r="Y45" s="122"/>
      <c r="Z45" s="32"/>
      <c r="AA45" s="32"/>
      <c r="AB45" s="32"/>
      <c r="AC45" s="3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2049</v>
      </c>
      <c r="E46" s="135" t="n">
        <v>18.2</v>
      </c>
      <c r="F46" s="114" t="n">
        <v>2.5697</v>
      </c>
      <c r="G46" s="136" t="n">
        <v>35.72245</v>
      </c>
      <c r="H46" s="113" t="n">
        <v>100</v>
      </c>
      <c r="I46" s="135" t="n">
        <v>100.4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106.87</v>
      </c>
      <c r="K46" s="117" t="n">
        <f aca="false">IF(ISBLANK(E46),"",(0.000824493-(0.0000040899*E46)+(0.000000076438*E46^2)-(0.00000000082467*E46^3)+(0.0000000000053875*E46^4)))</f>
        <v>0.00077099568011126</v>
      </c>
      <c r="L46" s="117" t="n">
        <f aca="false">IF(ISBLANK(E46),"",(-0.00000572466+(0.00000010227*E46)-(0.0000000016546*E46^2)))</f>
        <v>-4.411415704E-006</v>
      </c>
      <c r="M46" s="117" t="n">
        <f aca="false">IF(ISBLANK(E46),"",IF(ISBLANK(G46),(O46+(K46*35)+(L46*35^1.5)+(0.00000048314*35^2)),(O46+(K46*G46)+(L46*G46^1.5)+(0.00000048314*G46^2))))</f>
        <v>1.02577691785314</v>
      </c>
      <c r="N46" s="118" t="n">
        <f aca="false">IF(ISBLANK(D46),"",IF(ISBLANK(G46),J46*(1+0.00001*(35-20)),J46*(1+0.00001*(G46-20))))</f>
        <v>106.886802582315</v>
      </c>
      <c r="O46" s="117" t="n">
        <f aca="false">IF(ISBLANK(E46),"",(0.999842594+(0.00006793952*E46)-(0.00000909529*E46^2)+(0.0000001001685*E46^3)-(0.000000001120083*E46^4)+(0.000000000006536332*E46^5)))</f>
        <v>0.998560399001334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2.75204808916809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2.68289141749055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122.906467662247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119.817930705128</v>
      </c>
      <c r="T46" s="32" t="n">
        <v>0.09</v>
      </c>
      <c r="U46" s="32" t="n">
        <v>0.09</v>
      </c>
      <c r="V46" s="122" t="n">
        <v>17.8</v>
      </c>
      <c r="W46" s="122" t="n">
        <v>17.4</v>
      </c>
      <c r="X46" s="122" t="n">
        <v>17.7</v>
      </c>
      <c r="Y46" s="122" t="n">
        <v>17.3</v>
      </c>
      <c r="Z46" s="32" t="n">
        <v>1.48</v>
      </c>
      <c r="AA46" s="32" t="n">
        <v>1.45</v>
      </c>
      <c r="AB46" s="32" t="n">
        <v>5.74</v>
      </c>
      <c r="AC46" s="32" t="n">
        <v>5.61</v>
      </c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35"/>
      <c r="F47" s="114"/>
      <c r="G47" s="136"/>
      <c r="H47" s="113" t="n">
        <v>80</v>
      </c>
      <c r="I47" s="135" t="n">
        <v>75.2</v>
      </c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 t="n">
        <v>0.12</v>
      </c>
      <c r="U47" s="32" t="n">
        <v>0.12</v>
      </c>
      <c r="V47" s="122" t="n">
        <v>15.2</v>
      </c>
      <c r="W47" s="122" t="n">
        <v>14.8</v>
      </c>
      <c r="X47" s="122" t="n">
        <v>15.1</v>
      </c>
      <c r="Y47" s="122" t="n">
        <v>14.7</v>
      </c>
      <c r="Z47" s="32" t="n">
        <v>1.29</v>
      </c>
      <c r="AA47" s="32" t="n">
        <v>1.26</v>
      </c>
      <c r="AB47" s="32" t="n">
        <v>4.95</v>
      </c>
      <c r="AC47" s="32" t="n">
        <v>4.84</v>
      </c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2050</v>
      </c>
      <c r="E48" s="135" t="n">
        <v>19.9</v>
      </c>
      <c r="F48" s="114" t="n">
        <v>2.8968</v>
      </c>
      <c r="G48" s="136" t="n">
        <v>35.89225</v>
      </c>
      <c r="H48" s="113" t="n">
        <v>60</v>
      </c>
      <c r="I48" s="135" t="n">
        <v>60.8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111.03</v>
      </c>
      <c r="K48" s="117" t="n">
        <f aca="false">IF(ISBLANK(E48),"",(0.000824493-(0.0000040899*E48)+(0.000000076438*E48^2)-(0.00000000082467*E48^3)+(0.0000000000053875*E48^4)))</f>
        <v>0.000767720197672209</v>
      </c>
      <c r="L48" s="117" t="n">
        <f aca="false">IF(ISBLANK(E48),"",(-0.00000572466+(0.00000010227*E48)-(0.0000000016546*E48^2)))</f>
        <v>-4.344725146E-006</v>
      </c>
      <c r="M48" s="117" t="n">
        <f aca="false">IF(ISBLANK(E48),"",IF(ISBLANK(G48),(O48+(K48*35)+(L48*35^1.5)+(0.00000048314*35^2)),(O48+(K48*G48)+(L48*G48^1.5)+(0.00000048314*G48^2))))</f>
        <v>1.02547025681347</v>
      </c>
      <c r="N48" s="118" t="n">
        <f aca="false">IF(ISBLANK(D48),"",IF(ISBLANK(G48),J48*(1+0.00001*(35-20)),J48*(1+0.00001*(G48-20))))</f>
        <v>111.047645165175</v>
      </c>
      <c r="O48" s="117" t="n">
        <f aca="false">IF(ISBLANK(E48),"",(0.999842594+(0.00006793952*E48)-(0.00000909529*E48^2)+(0.0000001001685*E48^3)-(0.000000001120083*E48^4)+(0.000000000006536332*E48^5)))</f>
        <v>0.99822689518796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2.9859568057149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2.91179269791152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133.352830943227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130.040661888728</v>
      </c>
      <c r="T48" s="32" t="n">
        <v>0.38</v>
      </c>
      <c r="U48" s="32" t="n">
        <v>0.37</v>
      </c>
      <c r="V48" s="122" t="n">
        <v>14.1</v>
      </c>
      <c r="W48" s="122" t="n">
        <v>13.8</v>
      </c>
      <c r="X48" s="122" t="n">
        <v>13.7</v>
      </c>
      <c r="Y48" s="122" t="n">
        <v>13.4</v>
      </c>
      <c r="Z48" s="32" t="n">
        <v>1.22</v>
      </c>
      <c r="AA48" s="32" t="n">
        <v>1.19</v>
      </c>
      <c r="AB48" s="32" t="n">
        <v>4.31</v>
      </c>
      <c r="AC48" s="32" t="n">
        <v>4.21</v>
      </c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1</v>
      </c>
      <c r="C49" s="112" t="n">
        <v>15</v>
      </c>
      <c r="D49" s="113" t="n">
        <v>2051</v>
      </c>
      <c r="E49" s="135" t="n">
        <v>24.9</v>
      </c>
      <c r="F49" s="114" t="n">
        <v>4.7456</v>
      </c>
      <c r="G49" s="136" t="n">
        <v>35.83065</v>
      </c>
      <c r="H49" s="113" t="n">
        <v>40</v>
      </c>
      <c r="I49" s="135" t="n">
        <v>40.9</v>
      </c>
      <c r="J49" s="116" t="n">
        <f aca="false">IF(ISBLANK(D49),"",IF(VLOOKUP(D49,'Volumes flacons'!$A$5:$C$1023,2)=0,"",IF(D49&gt;'Volumes flacons'!$A$1023,"Mauvais numéro",IF(D49&lt;'Volumes flacons'!$A$5,"Mauvais numéro",(VLOOKUP(D49,'Volumes flacons'!$A$5:$C$1023,3))))))</f>
        <v>111.8382733</v>
      </c>
      <c r="K49" s="117" t="n">
        <f aca="false">IF(ISBLANK(E49),"",(0.000824493-(0.0000040899*E49)+(0.000000076438*E49^2)-(0.00000000082467*E49^3)+(0.0000000000053875*E49^4)))</f>
        <v>0.000759386375382709</v>
      </c>
      <c r="L49" s="117" t="n">
        <f aca="false">IF(ISBLANK(E49),"",(-0.00000572466+(0.00000010227*E49)-(0.0000000016546*E49^2)))</f>
        <v>-4.204005546E-006</v>
      </c>
      <c r="M49" s="117" t="n">
        <f aca="false">IF(ISBLANK(E49),"",IF(ISBLANK(G49),(O49+(K49*35)+(L49*35^1.5)+(0.00000048314*35^2)),(O49+(K49*G49)+(L49*G49^1.5)+(0.00000048314*G49^2))))</f>
        <v>1.02400144915811</v>
      </c>
      <c r="N49" s="118" t="n">
        <f aca="false">IF(ISBLANK(D49),"",IF(ISBLANK(G49),J49*(1+0.00001*(35-20)),J49*(1+0.00001*(G49-20))))</f>
        <v>111.855978025612</v>
      </c>
      <c r="O49" s="117" t="n">
        <f aca="false">IF(ISBLANK(E49),"",(0.999842594+(0.00006793952*E49)-(0.00000909529*E49^2)+(0.0000001001685*E49^3)-(0.000000001120083*E49^4)+(0.000000000006536332*E49^5)))</f>
        <v>0.997073534657807</v>
      </c>
      <c r="P49" s="119" t="n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4.86563278308166</v>
      </c>
      <c r="Q49" s="120" t="n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>4.75158779031218</v>
      </c>
      <c r="R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>217.299160092427</v>
      </c>
      <c r="S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>212.205910715342</v>
      </c>
      <c r="T49" s="32" t="n">
        <v>0.04</v>
      </c>
      <c r="U49" s="32" t="n">
        <v>0.04</v>
      </c>
      <c r="V49" s="32" t="n">
        <v>0.09</v>
      </c>
      <c r="W49" s="32" t="n">
        <v>0.09</v>
      </c>
      <c r="X49" s="32" t="n">
        <v>0.05</v>
      </c>
      <c r="Y49" s="32" t="n">
        <v>0.05</v>
      </c>
      <c r="Z49" s="32" t="n">
        <v>0.17</v>
      </c>
      <c r="AA49" s="32" t="n">
        <v>0.17</v>
      </c>
      <c r="AB49" s="32" t="n">
        <v>1.11</v>
      </c>
      <c r="AC49" s="32" t="n">
        <v>1.08</v>
      </c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/>
      <c r="B50" s="111"/>
      <c r="C50" s="112" t="n">
        <v>16</v>
      </c>
      <c r="D50" s="113"/>
      <c r="E50" s="135"/>
      <c r="F50" s="114"/>
      <c r="G50" s="136"/>
      <c r="H50" s="113" t="n">
        <v>40</v>
      </c>
      <c r="I50" s="135" t="n">
        <v>41</v>
      </c>
      <c r="J50" s="116"/>
      <c r="K50" s="117"/>
      <c r="L50" s="117"/>
      <c r="M50" s="117"/>
      <c r="N50" s="118"/>
      <c r="O50" s="117"/>
      <c r="P50" s="119"/>
      <c r="Q50" s="120"/>
      <c r="R50" s="121"/>
      <c r="S50" s="121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1</v>
      </c>
      <c r="C51" s="112" t="n">
        <v>17</v>
      </c>
      <c r="D51" s="113" t="n">
        <v>2052</v>
      </c>
      <c r="E51" s="135" t="n">
        <v>28.1</v>
      </c>
      <c r="F51" s="114" t="n">
        <v>4.795</v>
      </c>
      <c r="G51" s="136" t="n">
        <v>35.0395</v>
      </c>
      <c r="H51" s="113" t="n">
        <v>20</v>
      </c>
      <c r="I51" s="135" t="n">
        <v>19.5</v>
      </c>
      <c r="J51" s="116" t="n">
        <f aca="false">IF(ISBLANK(D51),"",IF(VLOOKUP(D51,'Volumes flacons'!$A$5:$C$1023,2)=0,"",IF(D51&gt;'Volumes flacons'!$A$1023,"Mauvais numéro",IF(D51&lt;'Volumes flacons'!$A$5,"Mauvais numéro",(VLOOKUP(D51,'Volumes flacons'!$A$5:$C$1023,3))))))</f>
        <v>117.8815891</v>
      </c>
      <c r="K51" s="117" t="n">
        <f aca="false">IF(ISBLANK(E51),"",(0.000824493-(0.0000040899*E51)+(0.000000076438*E51^2)-(0.00000000082467*E51^3)+(0.0000000000053875*E51^4)))</f>
        <v>0.000754984227200469</v>
      </c>
      <c r="L51" s="117" t="n">
        <f aca="false">IF(ISBLANK(E51),"",(-0.00000572466+(0.00000010227*E51)-(0.0000000016546*E51^2)))</f>
        <v>-4.157361706E-006</v>
      </c>
      <c r="M51" s="117" t="n">
        <f aca="false">IF(ISBLANK(E51),"",IF(ISBLANK(G51),(O51+(K51*35)+(L51*35^1.5)+(0.00000048314*35^2)),(O51+(K51*G51)+(L51*G51^1.5)+(0.00000048314*G51^2))))</f>
        <v>1.02239382782069</v>
      </c>
      <c r="N51" s="118" t="n">
        <f aca="false">IF(ISBLANK(D51),"",IF(ISBLANK(G51),J51*(1+0.00001*(35-20)),J51*(1+0.00001*(G51-20))))</f>
        <v>117.899317901593</v>
      </c>
      <c r="O51" s="117" t="n">
        <f aca="false">IF(ISBLANK(E51),"",(0.999842594+(0.00006793952*E51)-(0.00000909529*E51^2)+(0.0000001001685*E51^3)-(0.000000001120083*E51^4)+(0.000000000006536332*E51^5)))</f>
        <v>0.996208667461312</v>
      </c>
      <c r="P51" s="119" t="n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>4.66001928357946</v>
      </c>
      <c r="Q51" s="120" t="n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>4.55794935060653</v>
      </c>
      <c r="R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>208.116461204659</v>
      </c>
      <c r="S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>203.558017998088</v>
      </c>
      <c r="T51" s="32" t="n">
        <v>0.04</v>
      </c>
      <c r="U51" s="32" t="n">
        <v>0.04</v>
      </c>
      <c r="V51" s="32" t="n">
        <v>0.08</v>
      </c>
      <c r="W51" s="32" t="n">
        <v>0.08</v>
      </c>
      <c r="X51" s="32" t="n">
        <v>0.04</v>
      </c>
      <c r="Y51" s="32" t="n">
        <v>0.04</v>
      </c>
      <c r="Z51" s="32" t="n">
        <v>0.05</v>
      </c>
      <c r="AA51" s="32" t="n">
        <v>0.05</v>
      </c>
      <c r="AB51" s="32" t="n">
        <v>0.83</v>
      </c>
      <c r="AC51" s="32" t="n">
        <v>0.81</v>
      </c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/>
      <c r="B52" s="111"/>
      <c r="C52" s="112" t="n">
        <v>18</v>
      </c>
      <c r="D52" s="113"/>
      <c r="E52" s="135"/>
      <c r="F52" s="114"/>
      <c r="G52" s="136"/>
      <c r="H52" s="113" t="n">
        <v>10</v>
      </c>
      <c r="I52" s="135" t="n">
        <v>10.5</v>
      </c>
      <c r="J52" s="116"/>
      <c r="K52" s="117"/>
      <c r="L52" s="117"/>
      <c r="M52" s="117"/>
      <c r="N52" s="118"/>
      <c r="O52" s="117"/>
      <c r="P52" s="119"/>
      <c r="Q52" s="120"/>
      <c r="R52" s="121"/>
      <c r="S52" s="121"/>
      <c r="T52" s="32" t="n">
        <v>0.05</v>
      </c>
      <c r="U52" s="32" t="n">
        <v>0.05</v>
      </c>
      <c r="V52" s="32" t="n">
        <v>0.06</v>
      </c>
      <c r="W52" s="32" t="n">
        <v>0.06</v>
      </c>
      <c r="X52" s="32" t="n">
        <v>0.01</v>
      </c>
      <c r="Y52" s="32" t="n">
        <v>0.01</v>
      </c>
      <c r="Z52" s="32" t="n">
        <v>0.04</v>
      </c>
      <c r="AA52" s="32" t="n">
        <v>0.04</v>
      </c>
      <c r="AB52" s="32" t="n">
        <v>1.03</v>
      </c>
      <c r="AC52" s="32" t="n">
        <v>1.01</v>
      </c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s="140" customFormat="true" ht="15.75" hidden="false" customHeight="false" outlineLevel="0" collapsed="false">
      <c r="A53" s="140" t="n">
        <f aca="false">IF(ISBLANK(VLOOKUP(D53,'Volumes flacons'!A5:C623,3)),0,1)</f>
        <v>1</v>
      </c>
      <c r="B53" s="83" t="n">
        <f aca="false">IF(ISBLANK(D53),0,IF(ISBLANK(E53),0,IF(ISBLANK(F53),0,1)))</f>
        <v>1</v>
      </c>
      <c r="C53" s="141" t="n">
        <v>19</v>
      </c>
      <c r="D53" s="142" t="n">
        <v>2186</v>
      </c>
      <c r="E53" s="142" t="n">
        <v>28.7</v>
      </c>
      <c r="F53" s="185" t="n">
        <v>4.3684</v>
      </c>
      <c r="G53" s="144" t="n">
        <v>34.4064</v>
      </c>
      <c r="H53" s="142" t="n">
        <v>0</v>
      </c>
      <c r="I53" s="142" t="n">
        <v>4.2</v>
      </c>
      <c r="J53" s="145" t="n">
        <f aca="false">IF(ISBLANK(D53),"",IF(VLOOKUP(D53,'Volumes flacons'!$A$5:$C$1023,2)=0,"",IF(D53&gt;'Volumes flacons'!$A$1023,"Mauvais numéro",IF(D53&lt;'Volumes flacons'!$A$5,"Mauvais numéro",(VLOOKUP(D53,'Volumes flacons'!$A$5:$C$1023,3))))))</f>
        <v>112.01</v>
      </c>
      <c r="K53" s="182" t="n">
        <f aca="false">IF(ISBLANK(E53),"",(0.000824493-(0.0000040899*E53)+(0.000000076438*E53^2)-(0.00000000082467*E53^3)+(0.0000000000053875*E53^4)))</f>
        <v>0.000754234198764729</v>
      </c>
      <c r="L53" s="182" t="n">
        <f aca="false">IF(ISBLANK(E53),"",(-0.00000572466+(0.00000010227*E53)-(0.0000000016546*E53^2)))</f>
        <v>-4.152388474E-006</v>
      </c>
      <c r="M53" s="182" t="n">
        <f aca="false">IF(ISBLANK(E53),"",IF(ISBLANK(G53),(O53+(K53*35)+(L53*35^1.5)+(0.00000048314*35^2)),(O53+(K53*G53)+(L53*G53^1.5)+(0.00000048314*G53^2))))</f>
        <v>1.02172047033995</v>
      </c>
      <c r="N53" s="183" t="n">
        <f aca="false">IF(ISBLANK(D53),"",IF(ISBLANK(G53),J53*(1+0.00001*(35-20)),J53*(1+0.00001*(G53-20))))</f>
        <v>112.02613660864</v>
      </c>
      <c r="O53" s="182" t="n">
        <f aca="false">IF(ISBLANK(E53),"",(0.999842594+(0.00006793952*E53)-(0.00000909529*E53^2)+(0.0000001001685*E53^3)-(0.000000001120083*E53^4)+(0.000000000006536332*E53^5)))</f>
        <v>0.996036070213923</v>
      </c>
      <c r="P53" s="148" t="n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4.47072273857532</v>
      </c>
      <c r="Q53" s="149" t="n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>4.37568089155325</v>
      </c>
      <c r="R53" s="150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>199.662477504774</v>
      </c>
      <c r="S53" s="150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>195.417908616768</v>
      </c>
      <c r="T53" s="184" t="n">
        <v>0.04</v>
      </c>
      <c r="U53" s="184" t="n">
        <v>0.04</v>
      </c>
      <c r="V53" s="184" t="n">
        <v>0.06</v>
      </c>
      <c r="W53" s="184" t="n">
        <v>0.06</v>
      </c>
      <c r="X53" s="184" t="n">
        <v>0.02</v>
      </c>
      <c r="Y53" s="184" t="n">
        <v>0.02</v>
      </c>
      <c r="Z53" s="184" t="n">
        <v>0.05</v>
      </c>
      <c r="AA53" s="184" t="n">
        <v>0.05</v>
      </c>
      <c r="AB53" s="184" t="n">
        <v>0.93</v>
      </c>
      <c r="AC53" s="184" t="n">
        <v>0.91</v>
      </c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14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15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16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17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18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19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20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21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3" customFormat="false" ht="15.75" hidden="false" customHeight="false" outlineLevel="0" collapsed="false">
      <c r="A63" s="110" t="n">
        <f aca="false">IF(ISBLANK(VLOOKUP(D63,'Volumes flacons'!A5:C623,3)),0,1)</f>
        <v>1</v>
      </c>
      <c r="B63" s="111" t="n">
        <f aca="false">IF(ISBLANK(D63),0,IF(ISBLANK(E63),0,IF(ISBLANK(F63),0,1)))</f>
        <v>0</v>
      </c>
      <c r="C63" s="112" t="n">
        <v>22</v>
      </c>
      <c r="D63" s="113"/>
      <c r="E63" s="113"/>
      <c r="F63" s="124"/>
      <c r="G63" s="115"/>
      <c r="H63" s="113"/>
      <c r="I63" s="113"/>
      <c r="J63" s="116" t="str">
        <f aca="false">IF(ISBLANK(D63),"",IF(VLOOKUP(D63,'Volumes flacons'!$A$5:$C$1023,2)=0,"",IF(D63&gt;'Volumes flacons'!$A$1023,"Mauvais numéro",IF(D63&lt;'Volumes flacons'!$A$5,"Mauvais numéro",(VLOOKUP(D63,'Volumes flacons'!$A$5:$C$1023,3))))))</f>
        <v/>
      </c>
      <c r="K63" s="117" t="str">
        <f aca="false">IF(ISBLANK(E63),"",(0.000824493-(0.0000040899*E63)+(0.000000076438*E63^2)-(0.00000000082467*E63^3)+(0.0000000000053875*E63^4)))</f>
        <v/>
      </c>
      <c r="L63" s="117" t="str">
        <f aca="false">IF(ISBLANK(E63),"",(-0.00000572466+(0.00000010227*E63)-(0.0000000016546*E63^2)))</f>
        <v/>
      </c>
      <c r="M63" s="117" t="str">
        <f aca="false">IF(ISBLANK(E63),"",IF(ISBLANK(G63),(O63+(K63*35)+(L63*35^1.5)+(0.00000048314*35^2)),(O63+(K63*G63)+(L63*G63^1.5)+(0.00000048314*G63^2))))</f>
        <v/>
      </c>
      <c r="N63" s="118" t="str">
        <f aca="false">IF(ISBLANK(D63),"",IF(ISBLANK(G63),J63*(1+0.00001*(35-20)),J63*(1+0.00001*(G63-20))))</f>
        <v/>
      </c>
      <c r="O63" s="117" t="str">
        <f aca="false">IF(ISBLANK(E63),"",(0.999842594+(0.00006793952*E63)-(0.00000909529*E63^2)+(0.0000001001685*E63^3)-(0.000000001120083*E63^4)+(0.000000000006536332*E63^5)))</f>
        <v/>
      </c>
      <c r="P63" s="119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N°",IF(AND(D63&gt;499,D63&lt;1141),"Err.N°",(((((F63)+'Correction de volume'!$G$7)*(($P$21)*($P$19)*5598)/(($R$16)-($R$17)))-(($P$27)*1000))/((N63)-($P$26))))))))))))</f>
        <v/>
      </c>
      <c r="Q63" s="120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Flac.",P63/M63)))))))))</f>
        <v/>
      </c>
      <c r="R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Flac.",((44.66*P63)/M63)))))))))))</f>
        <v/>
      </c>
      <c r="T63" s="32"/>
      <c r="U63" s="32"/>
      <c r="V63" s="122"/>
      <c r="W63" s="122"/>
      <c r="X63" s="122"/>
      <c r="Y63" s="122"/>
      <c r="Z63" s="32"/>
      <c r="AA63" s="32"/>
      <c r="AB63" s="122"/>
      <c r="AC63" s="122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</row>
    <row r="64" customFormat="false" ht="15.75" hidden="false" customHeight="false" outlineLevel="0" collapsed="false">
      <c r="A64" s="110" t="n">
        <f aca="false">IF(ISBLANK(VLOOKUP(D64,'Volumes flacons'!A5:C623,3)),0,1)</f>
        <v>1</v>
      </c>
      <c r="B64" s="111" t="n">
        <f aca="false">IF(ISBLANK(D64),0,IF(ISBLANK(E64),0,IF(ISBLANK(F64),0,1)))</f>
        <v>0</v>
      </c>
      <c r="C64" s="112" t="n">
        <v>23</v>
      </c>
      <c r="D64" s="113"/>
      <c r="E64" s="113"/>
      <c r="F64" s="124"/>
      <c r="G64" s="115"/>
      <c r="H64" s="113"/>
      <c r="I64" s="113"/>
      <c r="J64" s="116" t="str">
        <f aca="false">IF(ISBLANK(D64),"",IF(VLOOKUP(D64,'Volumes flacons'!$A$5:$C$1023,2)=0,"",IF(D64&gt;'Volumes flacons'!$A$1023,"Mauvais numéro",IF(D64&lt;'Volumes flacons'!$A$5,"Mauvais numéro",(VLOOKUP(D64,'Volumes flacons'!$A$5:$C$1023,3))))))</f>
        <v/>
      </c>
      <c r="K64" s="117" t="str">
        <f aca="false">IF(ISBLANK(E64),"",(0.000824493-(0.0000040899*E64)+(0.000000076438*E64^2)-(0.00000000082467*E64^3)+(0.0000000000053875*E64^4)))</f>
        <v/>
      </c>
      <c r="L64" s="117" t="str">
        <f aca="false">IF(ISBLANK(E64),"",(-0.00000572466+(0.00000010227*E64)-(0.0000000016546*E64^2)))</f>
        <v/>
      </c>
      <c r="M64" s="117" t="str">
        <f aca="false">IF(ISBLANK(E64),"",IF(ISBLANK(G64),(O64+(K64*35)+(L64*35^1.5)+(0.00000048314*35^2)),(O64+(K64*G64)+(L64*G64^1.5)+(0.00000048314*G64^2))))</f>
        <v/>
      </c>
      <c r="N64" s="118" t="str">
        <f aca="false">IF(ISBLANK(D64),"",IF(ISBLANK(G64),J64*(1+0.00001*(35-20)),J64*(1+0.00001*(G64-20))))</f>
        <v/>
      </c>
      <c r="O64" s="117" t="str">
        <f aca="false">IF(ISBLANK(E64),"",(0.999842594+(0.00006793952*E64)-(0.00000909529*E64^2)+(0.0000001001685*E64^3)-(0.000000001120083*E64^4)+(0.000000000006536332*E64^5)))</f>
        <v/>
      </c>
      <c r="P64" s="119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N°",IF(AND(D64&gt;499,D64&lt;1141),"Err.N°",(((((F64)+'Correction de volume'!$G$7)*(($P$21)*($P$19)*5598)/(($R$16)-($R$17)))-(($P$27)*1000))/((N64)-($P$26))))))))))))</f>
        <v/>
      </c>
      <c r="Q64" s="120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Flac.",P64/M64)))))))))</f>
        <v/>
      </c>
      <c r="R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Flac.",((44.66*P64)/M64)))))))))))</f>
        <v/>
      </c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</row>
    <row r="65" customFormat="false" ht="15.75" hidden="false" customHeight="false" outlineLevel="0" collapsed="false">
      <c r="A65" s="110" t="n">
        <f aca="false">IF(ISBLANK(VLOOKUP(D65,'Volumes flacons'!A5:C623,3)),0,1)</f>
        <v>1</v>
      </c>
      <c r="B65" s="111" t="n">
        <f aca="false">IF(ISBLANK(D65),0,IF(ISBLANK(E65),0,IF(ISBLANK(F65),0,1)))</f>
        <v>0</v>
      </c>
      <c r="C65" s="112" t="n">
        <v>24</v>
      </c>
      <c r="D65" s="113"/>
      <c r="E65" s="113"/>
      <c r="F65" s="124"/>
      <c r="G65" s="115"/>
      <c r="H65" s="113"/>
      <c r="I65" s="113"/>
      <c r="J65" s="116" t="str">
        <f aca="false">IF(ISBLANK(D65),"",IF(VLOOKUP(D65,'Volumes flacons'!$A$5:$C$1023,2)=0,"",IF(D65&gt;'Volumes flacons'!$A$1023,"Mauvais numéro",IF(D65&lt;'Volumes flacons'!$A$5,"Mauvais numéro",(VLOOKUP(D65,'Volumes flacons'!$A$5:$C$1023,3))))))</f>
        <v/>
      </c>
      <c r="K65" s="117" t="str">
        <f aca="false">IF(ISBLANK(E65),"",(0.000824493-(0.0000040899*E65)+(0.000000076438*E65^2)-(0.00000000082467*E65^3)+(0.0000000000053875*E65^4)))</f>
        <v/>
      </c>
      <c r="L65" s="117" t="str">
        <f aca="false">IF(ISBLANK(E65),"",(-0.00000572466+(0.00000010227*E65)-(0.0000000016546*E65^2)))</f>
        <v/>
      </c>
      <c r="M65" s="117" t="str">
        <f aca="false">IF(ISBLANK(E65),"",IF(ISBLANK(G65),(O65+(K65*35)+(L65*35^1.5)+(0.00000048314*35^2)),(O65+(K65*G65)+(L65*G65^1.5)+(0.00000048314*G65^2))))</f>
        <v/>
      </c>
      <c r="N65" s="118" t="str">
        <f aca="false">IF(ISBLANK(D65),"",IF(ISBLANK(G65),J65*(1+0.00001*(35-20)),J65*(1+0.00001*(G65-20))))</f>
        <v/>
      </c>
      <c r="O65" s="117" t="str">
        <f aca="false">IF(ISBLANK(E65),"",(0.999842594+(0.00006793952*E65)-(0.00000909529*E65^2)+(0.0000001001685*E65^3)-(0.000000001120083*E65^4)+(0.000000000006536332*E65^5)))</f>
        <v/>
      </c>
      <c r="P65" s="119" t="str">
        <f aca="false">IF(ISBLANK($R$16),"",IF(A65=0,"",IF(ISBLANK($R$17),"",IF(B65=0,"",IF($O$28=$I$29,"",IF(AND($I$29=$O$29,D65&lt;1000),"N° Flac.",IF(AND($I$29=$O$30,D65&gt;1000),"N° Flac.",IF(AND(D65&gt;1202,D65&lt;2001),"Err. N°",IF(AND(D65&gt;499,D65&lt;1141),"Err.N°",(((((F65)+'Correction de volume'!$G$7)*(($P$21)*($P$19)*5598)/(($R$16)-($R$17)))-(($P$27)*1000))/((N65)-($P$26))))))))))))</f>
        <v/>
      </c>
      <c r="Q65" s="120" t="str">
        <f aca="false">IF(ISBLANK($R$16),"",IF(A65=0,"",IF(ISBLANK($R$17),"",IF(AND(D65&gt;1202,D65&lt;2001),"Err. N°",IF(AND(D65&gt;499,D65&lt;1141),"Err.N°",IF(B65=0,"",IF($O$28=$I$29,"",IF(AND($I$29=$O$29,D65&lt;1000),"N° Flac.",IF(AND($I$29=$O$30,D65&gt;1000),"N° Flac.",P65/M65)))))))))</f>
        <v/>
      </c>
      <c r="R65" s="121" t="str">
        <f aca="false">IF(ISBLANK($R$16),"",IF(A65=0,"",IF(ISBLANK($R$17),"",IF(B65=0,"",IF(ISBLANK(J65),"",IF(AND(D65&gt;1202,D65&lt;2001),"Err. N°",IF(AND(D65&gt;499,D65&lt;1141),"Err.N°",IF($I$29=$O$28,"",IF(AND($I$29=$O$29,D65&lt;1000),"N° Flac.",IF(AND($I$29=$O$30,D65&gt;1000),"N° Flac.",((44.66*P65))))))))))))</f>
        <v/>
      </c>
      <c r="S65" s="121" t="str">
        <f aca="false">IF(ISBLANK($R$16),"",IF(A65=0,"",IF(ISBLANK($R$17),"",IF(B65=0,"",IF(ISBLANK(J65),"",IF(AND(D65&gt;1202,D65&lt;2001),"Err. N°",IF(AND(D65&gt;499,D65&lt;1141),"Err.N°",IF($I$29=$O$28,"",IF(AND($I$29=$O$29,D65&lt;1000),"N° Flac.",IF(AND($I$29=$O$30,D65&gt;1000),"N° Flac.",((44.66*P65)/M65)))))))))))</f>
        <v/>
      </c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</row>
    <row r="67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3" activeCellId="1" sqref="T45:AC45 P1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6" min="4" style="0" width="10.28"/>
    <col collapsed="false" customWidth="true" hidden="false" outlineLevel="0" max="7" min="7" style="0" width="13.85"/>
    <col collapsed="false" customWidth="true" hidden="false" outlineLevel="0" max="9" min="8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71"/>
    <col collapsed="false" customWidth="true" hidden="false" outlineLevel="0" max="31" min="31" style="0" width="16.71"/>
    <col collapsed="false" customWidth="true" hidden="false" outlineLevel="0" max="32" min="32" style="0" width="10.28"/>
    <col collapsed="false" customWidth="true" hidden="false" outlineLevel="0" max="33" min="33" style="0" width="26.3"/>
    <col collapsed="false" customWidth="true" hidden="false" outlineLevel="0" max="34" min="34" style="0" width="12.71"/>
    <col collapsed="false" customWidth="true" hidden="false" outlineLevel="0" max="35" min="35" style="0" width="11.28"/>
    <col collapsed="false" customWidth="true" hidden="false" outlineLevel="0" max="36" min="36" style="0" width="14.43"/>
    <col collapsed="false" customWidth="true" hidden="false" outlineLevel="0" max="37" min="37" style="0" width="12.14"/>
    <col collapsed="false" customWidth="true" hidden="false" outlineLevel="0" max="38" min="38" style="0" width="26.72"/>
    <col collapsed="false" customWidth="true" hidden="false" outlineLevel="0" max="39" min="39" style="0" width="14.57"/>
    <col collapsed="false" customWidth="true" hidden="false" outlineLevel="0" max="40" min="40" style="0" width="11.14"/>
    <col collapsed="false" customWidth="true" hidden="false" outlineLevel="0" max="41" min="41" style="0" width="12.43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57"/>
    <col collapsed="false" customWidth="true" hidden="false" outlineLevel="0" max="45" min="45" style="0" width="13"/>
    <col collapsed="false" customWidth="true" hidden="false" outlineLevel="0" max="46" min="46" style="0" width="17.71"/>
    <col collapsed="false" customWidth="true" hidden="false" outlineLevel="0" max="47" min="47" style="0" width="14.57"/>
    <col collapsed="false" customWidth="true" hidden="false" outlineLevel="0" max="49" min="48" style="0" width="13.71"/>
    <col collapsed="false" customWidth="true" hidden="false" outlineLevel="0" max="50" min="50" style="0" width="19.71"/>
    <col collapsed="false" customWidth="true" hidden="false" outlineLevel="0" max="51" min="51" style="0" width="13.28"/>
    <col collapsed="false" customWidth="true" hidden="false" outlineLevel="0" max="52" min="52" style="0" width="17.57"/>
    <col collapsed="false" customWidth="true" hidden="false" outlineLevel="0" max="53" min="53" style="0" width="13.43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4.9716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2</v>
      </c>
      <c r="J9" s="29" t="n">
        <v>0.02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-2°0,02</v>
      </c>
      <c r="P9" s="29" t="s">
        <v>16</v>
      </c>
      <c r="Q9" s="33" t="n">
        <f aca="false">IF(ISBLANK(I9),"",IF(ISBLANK(J9),"",IF(J9&gt;60,"ERREUR !!",O11*(I9+(J9/60)))))</f>
        <v>-2.00033333333333</v>
      </c>
      <c r="R9" s="33"/>
      <c r="V9" s="127" t="n">
        <v>4.9682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0.11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-0°0,11</v>
      </c>
      <c r="P10" s="29" t="s">
        <v>17</v>
      </c>
      <c r="Q10" s="33" t="n">
        <f aca="false">IF(ISBLANK(I10),"",IF(ISBLANK(J10),"",IF(J10&gt;60,"ERREUR !!",O12*(I10+(J10/60)))))</f>
        <v>-0.00183333333333333</v>
      </c>
      <c r="R10" s="33"/>
      <c r="S10" s="35"/>
      <c r="T10" s="35"/>
      <c r="V10" s="0" t="n">
        <v>4.9777</v>
      </c>
      <c r="Y10" s="0" t="s">
        <v>155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42074</v>
      </c>
      <c r="K11" s="38"/>
      <c r="L11" s="38"/>
      <c r="M11" s="38"/>
      <c r="N11" s="39" t="str">
        <f aca="false">I9&amp;"°"&amp;J9</f>
        <v>2°0,02</v>
      </c>
      <c r="O11" s="40" t="n">
        <f aca="false">IF(P9=M10,-1,1)</f>
        <v>-1</v>
      </c>
      <c r="P11" s="41" t="s">
        <v>156</v>
      </c>
      <c r="Q11" s="41"/>
      <c r="R11" s="41"/>
      <c r="T11" s="42"/>
      <c r="U11" s="42"/>
      <c r="V11" s="5" t="n">
        <v>4.9736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0.424571759259259</v>
      </c>
      <c r="K12" s="45"/>
      <c r="L12" s="45"/>
      <c r="M12" s="45"/>
      <c r="N12" s="46" t="str">
        <f aca="false">I10&amp;"°"&amp;J10</f>
        <v>0°0,11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4.9603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25.8</v>
      </c>
      <c r="S14" s="55" t="s">
        <v>24</v>
      </c>
      <c r="V14" s="189" t="n">
        <f aca="false">AVERAGE(V8:V13)</f>
        <v>4.97028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25.8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4.9703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0.996839926411263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0.0200021133497927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5.01150522864554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4.9700117226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0.005999652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0.00402219729984516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2187</v>
      </c>
      <c r="E35" s="135" t="n">
        <v>7.2</v>
      </c>
      <c r="F35" s="114" t="n">
        <v>5.4376</v>
      </c>
      <c r="G35" s="190" t="n">
        <v>34.95845</v>
      </c>
      <c r="H35" s="113" t="n">
        <v>2000</v>
      </c>
      <c r="I35" s="135" t="n">
        <v>2022.2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111.83</v>
      </c>
      <c r="K35" s="117" t="n">
        <f aca="false">IF(ISBLANK(E35),"",(0.000824493-(0.0000040899*E35)+(0.000000076438*E35^2)-(0.00000000082467*E35^3)+(0.0000000000053875*E35^4)))</f>
        <v>0.00079871493778176</v>
      </c>
      <c r="L35" s="117" t="n">
        <f aca="false">IF(ISBLANK(E35),"",(-0.00000572466+(0.00000010227*E35)-(0.0000000016546*E35^2)))</f>
        <v>-5.074090464E-006</v>
      </c>
      <c r="M35" s="117" t="n">
        <f aca="false">IF(ISBLANK(E35),"",IF(ISBLANK(G35),(O35+(K35*35)+(L35*35^1.5)+(0.00000048314*35^2)),(O35+(K35*G35)+(L35*G35^1.5)+(0.00000048314*G35^2))))</f>
        <v>1.0273582561397</v>
      </c>
      <c r="N35" s="118" t="n">
        <f aca="false">IF(ISBLANK(D35),"",IF(ISBLANK(G35),J35*(1+0.00001*(35-20)),J35*(1+0.00001*(G35-20))))</f>
        <v>111.846728034635</v>
      </c>
      <c r="O35" s="117" t="n">
        <f aca="false">IF(ISBLANK(E35),"",(0.999842594+(0.00006793952*E35)-(0.00000909529*E35^2)+(0.0000001001685*E35^3)-(0.000000001120083*E35^4)+(0.000000000006536332*E35^5)))</f>
        <v>0.999894762780403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5.58142130957094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5.43278965853952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249.266275685438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242.628386150375</v>
      </c>
      <c r="T35" s="32" t="n">
        <v>0.01</v>
      </c>
      <c r="U35" s="32" t="n">
        <v>0.01</v>
      </c>
      <c r="V35" s="122" t="n">
        <v>20.7</v>
      </c>
      <c r="W35" s="122" t="n">
        <v>20.3</v>
      </c>
      <c r="X35" s="122" t="n">
        <v>20.7</v>
      </c>
      <c r="Y35" s="122" t="n">
        <v>20.2</v>
      </c>
      <c r="Z35" s="32" t="n">
        <v>1.31</v>
      </c>
      <c r="AA35" s="32" t="n">
        <v>1.28</v>
      </c>
      <c r="AB35" s="122" t="n">
        <v>23.9</v>
      </c>
      <c r="AC35" s="122" t="n">
        <v>23.4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2188</v>
      </c>
      <c r="E36" s="135" t="n">
        <v>8.1</v>
      </c>
      <c r="F36" s="114" t="n">
        <v>5.427</v>
      </c>
      <c r="G36" s="190" t="n">
        <v>34.96645</v>
      </c>
      <c r="H36" s="113" t="n">
        <v>1750</v>
      </c>
      <c r="I36" s="135" t="n">
        <v>1768.3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113.9</v>
      </c>
      <c r="K36" s="117" t="n">
        <f aca="false">IF(ISBLANK(E36),"",(0.000824493-(0.0000040899*E36)+(0.000000076438*E36^2)-(0.00000000082467*E36^3)+(0.0000000000053875*E36^4)))</f>
        <v>0.000795964835151469</v>
      </c>
      <c r="L36" s="117" t="n">
        <f aca="false">IF(ISBLANK(E36),"",(-0.00000572466+(0.00000010227*E36)-(0.0000000016546*E36^2)))</f>
        <v>-5.004831306E-006</v>
      </c>
      <c r="M36" s="117" t="n">
        <f aca="false">IF(ISBLANK(E36),"",IF(ISBLANK(G36),(O36+(K36*35)+(L36*35^1.5)+(0.00000048314*35^2)),(O36+(K36*G36)+(L36*G36^1.5)+(0.00000048314*G36^2))))</f>
        <v>1.02723275446938</v>
      </c>
      <c r="N36" s="118" t="n">
        <f aca="false">IF(ISBLANK(D36),"",IF(ISBLANK(G36),J36*(1+0.00001*(35-20)),J36*(1+0.00001*(G36-20))))</f>
        <v>113.91704678655</v>
      </c>
      <c r="O36" s="117" t="n">
        <f aca="false">IF(ISBLANK(E36),"",(0.999842594+(0.00006793952*E36)-(0.00000909529*E36^2)+(0.0000001001685*E36^3)-(0.000000001120083*E36^4)+(0.000000000006536332*E36^5)))</f>
        <v>0.999844802100673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5.46743523573968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5.32248919434419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244.175657628134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237.702367419412</v>
      </c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190"/>
      <c r="H37" s="113"/>
      <c r="I37" s="135"/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32"/>
      <c r="U37" s="32"/>
      <c r="V37" s="122"/>
      <c r="W37" s="122"/>
      <c r="X37" s="122"/>
      <c r="Y37" s="122"/>
      <c r="Z37" s="32"/>
      <c r="AA37" s="32"/>
      <c r="AB37" s="122"/>
      <c r="AC37" s="12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2189</v>
      </c>
      <c r="E38" s="135" t="n">
        <v>9</v>
      </c>
      <c r="F38" s="114" t="n">
        <v>4.1696</v>
      </c>
      <c r="G38" s="190" t="n">
        <v>34.83145</v>
      </c>
      <c r="H38" s="113" t="n">
        <v>1250</v>
      </c>
      <c r="I38" s="135" t="n">
        <v>1263.1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113.9</v>
      </c>
      <c r="K38" s="117" t="n">
        <f aca="false">IF(ISBLANK(E38),"",(0.000824493-(0.0000040899*E38)+(0.000000076438*E38^2)-(0.00000000082467*E38^3)+(0.0000000000053875*E38^4)))</f>
        <v>0.0007933095409575</v>
      </c>
      <c r="L38" s="117" t="n">
        <f aca="false">IF(ISBLANK(E38),"",(-0.00000572466+(0.00000010227*E38)-(0.0000000016546*E38^2)))</f>
        <v>-4.9382526E-006</v>
      </c>
      <c r="M38" s="117" t="n">
        <f aca="false">IF(ISBLANK(E38),"",IF(ISBLANK(G38),(O38+(K38*35)+(L38*35^1.5)+(0.00000048314*35^2)),(O38+(K38*G38)+(L38*G38^1.5)+(0.00000048314*G38^2))))</f>
        <v>1.0269865216685</v>
      </c>
      <c r="N38" s="118" t="n">
        <f aca="false">IF(ISBLANK(D38),"",IF(ISBLANK(G38),J38*(1+0.00001*(35-20)),J38*(1+0.00001*(G38-20))))</f>
        <v>113.91689302155</v>
      </c>
      <c r="O38" s="117" t="n">
        <f aca="false">IF(ISBLANK(E38),"",(0.999842594+(0.00006793952*E38)-(0.00000909529*E38^2)+(0.0000001001685*E38^3)-(0.000000001120083*E38^4)+(0.000000000006536332*E38^5)))</f>
        <v>0.999783391125805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4.19711697550432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4.08682771092792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187.443244126023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182.517725570041</v>
      </c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2190</v>
      </c>
      <c r="E39" s="135" t="n">
        <v>9.6</v>
      </c>
      <c r="F39" s="114" t="n">
        <v>3.4584</v>
      </c>
      <c r="G39" s="190" t="n">
        <v>34.6257</v>
      </c>
      <c r="H39" s="113" t="n">
        <v>1000</v>
      </c>
      <c r="I39" s="135" t="n">
        <v>1011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111.38</v>
      </c>
      <c r="K39" s="117" t="n">
        <f aca="false">IF(ISBLANK(E39),"",(0.000824493-(0.0000040899*E39)+(0.000000076438*E39^2)-(0.00000000082467*E39^3)+(0.0000000000053875*E39^4)))</f>
        <v>0.0007915906293888</v>
      </c>
      <c r="L39" s="117" t="n">
        <f aca="false">IF(ISBLANK(E39),"",(-0.00000572466+(0.00000010227*E39)-(0.0000000016546*E39^2)))</f>
        <v>-4.895355936E-006</v>
      </c>
      <c r="M39" s="117" t="n">
        <f aca="false">IF(ISBLANK(E39),"",IF(ISBLANK(G39),(O39+(K39*35)+(L39*35^1.5)+(0.00000048314*35^2)),(O39+(K39*G39)+(L39*G39^1.5)+(0.00000048314*G39^2))))</f>
        <v>1.02672743951502</v>
      </c>
      <c r="N39" s="118" t="n">
        <f aca="false">IF(ISBLANK(D39),"",IF(ISBLANK(G39),J39*(1+0.00001*(35-20)),J39*(1+0.00001*(G39-20))))</f>
        <v>111.39629010466</v>
      </c>
      <c r="O39" s="117" t="n">
        <f aca="false">IF(ISBLANK(E39),"",(0.999842594+(0.00006793952*E39)-(0.00000909529*E39^2)+(0.0000001001685*E39^3)-(0.000000001120083*E39^4)+(0.000000000006536332*E39^5)))</f>
        <v>0.999736233711852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3.55877901295573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3.46613801870994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158.935070718603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154.797723915586</v>
      </c>
      <c r="T39" s="32" t="n">
        <v>0.01</v>
      </c>
      <c r="U39" s="32" t="n">
        <v>0.01</v>
      </c>
      <c r="V39" s="122" t="n">
        <v>33.2</v>
      </c>
      <c r="W39" s="122" t="n">
        <v>32.4</v>
      </c>
      <c r="X39" s="122" t="n">
        <v>33.2</v>
      </c>
      <c r="Y39" s="122" t="n">
        <v>32.4</v>
      </c>
      <c r="Z39" s="32" t="n">
        <v>2.12</v>
      </c>
      <c r="AA39" s="32" t="n">
        <v>2.07</v>
      </c>
      <c r="AB39" s="122" t="n">
        <v>31.8</v>
      </c>
      <c r="AC39" s="122" t="n">
        <v>31.1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2192</v>
      </c>
      <c r="E40" s="135" t="n">
        <v>10.4</v>
      </c>
      <c r="F40" s="114" t="n">
        <v>2.8962</v>
      </c>
      <c r="G40" s="190" t="n">
        <v>34.50985</v>
      </c>
      <c r="H40" s="113" t="n">
        <v>800</v>
      </c>
      <c r="I40" s="135" t="n">
        <v>805.4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113.56</v>
      </c>
      <c r="K40" s="117" t="n">
        <f aca="false">IF(ISBLANK(E40),"",(0.000824493-(0.0000040899*E40)+(0.000000076438*E40^2)-(0.00000000082467*E40^3)+(0.0000000000053875*E40^4)))</f>
        <v>0.00078936095861504</v>
      </c>
      <c r="L40" s="117" t="n">
        <f aca="false">IF(ISBLANK(E40),"",(-0.00000572466+(0.00000010227*E40)-(0.0000000016546*E40^2)))</f>
        <v>-4.840013536E-006</v>
      </c>
      <c r="M40" s="117" t="n">
        <f aca="false">IF(ISBLANK(E40),"",IF(ISBLANK(G40),(O40+(K40*35)+(L40*35^1.5)+(0.00000048314*35^2)),(O40+(K40*G40)+(L40*G40^1.5)+(0.00000048314*G40^2))))</f>
        <v>1.02650069208157</v>
      </c>
      <c r="N40" s="118" t="n">
        <f aca="false">IF(ISBLANK(D40),"",IF(ISBLANK(G40),J40*(1+0.00001*(35-20)),J40*(1+0.00001*(G40-20))))</f>
        <v>113.57647738566</v>
      </c>
      <c r="O40" s="117" t="n">
        <f aca="false">IF(ISBLANK(E40),"",(0.999842594+(0.00006793952*E40)-(0.00000909529*E40^2)+(0.0000001001685*E40^3)-(0.000000001120083*E40^4)+(0.000000000006536332*E40^5)))</f>
        <v>0.999665786239059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2.91950936555081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2.84413774688308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130.385288265499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127.019191775798</v>
      </c>
      <c r="T40" s="32" t="n">
        <v>0.01</v>
      </c>
      <c r="U40" s="32" t="n">
        <v>0.01</v>
      </c>
      <c r="V40" s="122" t="n">
        <v>36.6</v>
      </c>
      <c r="W40" s="122" t="n">
        <v>35.8</v>
      </c>
      <c r="X40" s="122" t="n">
        <v>36.6</v>
      </c>
      <c r="Y40" s="122" t="n">
        <v>35.8</v>
      </c>
      <c r="Z40" s="32" t="n">
        <v>2.3</v>
      </c>
      <c r="AA40" s="32" t="n">
        <v>2.25</v>
      </c>
      <c r="AB40" s="122" t="n">
        <v>30.5</v>
      </c>
      <c r="AC40" s="122" t="n">
        <v>29.8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/>
      <c r="B41" s="111"/>
      <c r="C41" s="112" t="n">
        <v>7</v>
      </c>
      <c r="D41" s="113"/>
      <c r="E41" s="135"/>
      <c r="F41" s="114"/>
      <c r="G41" s="190"/>
      <c r="H41" s="113"/>
      <c r="I41" s="135"/>
      <c r="J41" s="116"/>
      <c r="K41" s="117"/>
      <c r="L41" s="117"/>
      <c r="M41" s="117"/>
      <c r="N41" s="118"/>
      <c r="O41" s="117"/>
      <c r="P41" s="119"/>
      <c r="Q41" s="120"/>
      <c r="R41" s="121"/>
      <c r="S41" s="121"/>
      <c r="T41" s="32"/>
      <c r="U41" s="32"/>
      <c r="V41" s="122"/>
      <c r="W41" s="122"/>
      <c r="X41" s="122"/>
      <c r="Y41" s="122"/>
      <c r="Z41" s="32"/>
      <c r="AA41" s="32"/>
      <c r="AB41" s="122"/>
      <c r="AC41" s="12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190"/>
      <c r="H42" s="113"/>
      <c r="I42" s="135"/>
      <c r="J42" s="116"/>
      <c r="K42" s="117"/>
      <c r="L42" s="117"/>
      <c r="M42" s="117"/>
      <c r="N42" s="118"/>
      <c r="O42" s="117"/>
      <c r="P42" s="119"/>
      <c r="Q42" s="120"/>
      <c r="R42" s="121"/>
      <c r="S42" s="121"/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2193</v>
      </c>
      <c r="E43" s="135" t="n">
        <v>14.9</v>
      </c>
      <c r="F43" s="114" t="n">
        <v>1.8058</v>
      </c>
      <c r="G43" s="190" t="n">
        <v>35.07005</v>
      </c>
      <c r="H43" s="113" t="n">
        <v>300</v>
      </c>
      <c r="I43" s="135" t="n">
        <v>301.8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111.44</v>
      </c>
      <c r="K43" s="117" t="n">
        <f aca="false">IF(ISBLANK(E43),"",(0.000824493-(0.0000040899*E43)+(0.000000076438*E43^2)-(0.00000000082467*E43^3)+(0.0000000000053875*E43^4)))</f>
        <v>0.000778061065549209</v>
      </c>
      <c r="L43" s="117" t="n">
        <f aca="false">IF(ISBLANK(E43),"",(-0.00000572466+(0.00000010227*E43)-(0.0000000016546*E43^2)))</f>
        <v>-4.568174746E-006</v>
      </c>
      <c r="M43" s="117" t="n">
        <f aca="false">IF(ISBLANK(E43),"",IF(ISBLANK(G43),(O43+(K43*35)+(L43*35^1.5)+(0.00000048314*35^2)),(O43+(K43*G43)+(L43*G43^1.5)+(0.00000048314*G43^2))))</f>
        <v>1.02604871118434</v>
      </c>
      <c r="N43" s="118" t="n">
        <f aca="false">IF(ISBLANK(D43),"",IF(ISBLANK(G43),J43*(1+0.00001*(35-20)),J43*(1+0.00001*(G43-20))))</f>
        <v>111.45679406372</v>
      </c>
      <c r="O43" s="117" t="n">
        <f aca="false">IF(ISBLANK(E43),"",(0.999842594+(0.00006793952*E43)-(0.00000909529*E43^2)+(0.0000001001685*E43^3)-(0.000000001120083*E43^4)+(0.000000000006536332*E43^5)))</f>
        <v>0.999116592928217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1.84968762487844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1.80272886142355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82.6070493270712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80.5098709511758</v>
      </c>
      <c r="T43" s="32" t="n">
        <v>0.01</v>
      </c>
      <c r="U43" s="32" t="n">
        <v>0.01</v>
      </c>
      <c r="V43" s="122" t="n">
        <v>29.3</v>
      </c>
      <c r="W43" s="122" t="n">
        <v>28.6</v>
      </c>
      <c r="X43" s="122" t="n">
        <v>29.3</v>
      </c>
      <c r="Y43" s="122" t="n">
        <v>28.6</v>
      </c>
      <c r="Z43" s="32" t="n">
        <v>1.75</v>
      </c>
      <c r="AA43" s="32" t="n">
        <v>1.71</v>
      </c>
      <c r="AB43" s="122" t="n">
        <v>12.1</v>
      </c>
      <c r="AC43" s="122" t="n">
        <v>11.8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2194</v>
      </c>
      <c r="E44" s="135" t="n">
        <v>17</v>
      </c>
      <c r="F44" s="114" t="n">
        <v>2.2337</v>
      </c>
      <c r="G44" s="190" t="n">
        <v>35.42495</v>
      </c>
      <c r="H44" s="113" t="n">
        <v>200</v>
      </c>
      <c r="I44" s="135" t="n">
        <v>203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111.97</v>
      </c>
      <c r="K44" s="117" t="n">
        <f aca="false">IF(ISBLANK(E44),"",(0.000824493-(0.0000040899*E44)+(0.000000076438*E44^2)-(0.00000000082467*E44^3)+(0.0000000000053875*E44^4)))</f>
        <v>0.0007734536476775</v>
      </c>
      <c r="L44" s="117" t="n">
        <f aca="false">IF(ISBLANK(E44),"",(-0.00000572466+(0.00000010227*E44)-(0.0000000016546*E44^2)))</f>
        <v>-4.4642494E-006</v>
      </c>
      <c r="M44" s="117" t="n">
        <f aca="false">IF(ISBLANK(E44),"",IF(ISBLANK(G44),(O44+(K44*35)+(L44*35^1.5)+(0.00000048314*35^2)),(O44+(K44*G44)+(L44*G44^1.5)+(0.00000048314*G44^2))))</f>
        <v>1.0258414814584</v>
      </c>
      <c r="N44" s="118" t="n">
        <f aca="false">IF(ISBLANK(D44),"",IF(ISBLANK(G44),J44*(1+0.00001*(35-20)),J44*(1+0.00001*(G44-20))))</f>
        <v>111.987271316515</v>
      </c>
      <c r="O44" s="117" t="n">
        <f aca="false">IF(ISBLANK(E44),"",(0.999842594+(0.00006793952*E44)-(0.00000909529*E44^2)+(0.0000001001685*E44^3)-(0.000000001120083*E44^4)+(0.000000000006536332*E44^5)))</f>
        <v>0.998776885075001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2.28064904425828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2.22319830644396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101.853786316575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99.2880363657871</v>
      </c>
      <c r="T44" s="32" t="n">
        <v>0.02</v>
      </c>
      <c r="U44" s="32" t="n">
        <v>0.02</v>
      </c>
      <c r="V44" s="122" t="n">
        <v>22.5</v>
      </c>
      <c r="W44" s="122" t="n">
        <v>22</v>
      </c>
      <c r="X44" s="122" t="n">
        <v>22.5</v>
      </c>
      <c r="Y44" s="122" t="n">
        <v>22</v>
      </c>
      <c r="Z44" s="32" t="n">
        <v>1.38</v>
      </c>
      <c r="AA44" s="32" t="n">
        <v>1.35</v>
      </c>
      <c r="AB44" s="32" t="n">
        <v>8.16</v>
      </c>
      <c r="AC44" s="32" t="n">
        <v>7.97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2197</v>
      </c>
      <c r="E45" s="135" t="n">
        <v>17.4</v>
      </c>
      <c r="F45" s="114" t="n">
        <v>2.2815</v>
      </c>
      <c r="G45" s="190" t="n">
        <v>35.4248</v>
      </c>
      <c r="H45" s="113" t="n">
        <v>200</v>
      </c>
      <c r="I45" s="135" t="n">
        <v>202.6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113.81</v>
      </c>
      <c r="K45" s="117" t="n">
        <f aca="false">IF(ISBLANK(E45),"",(0.000824493-(0.0000040899*E45)+(0.000000076438*E45^2)-(0.00000000082467*E45^3)+(0.0000000000053875*E45^4)))</f>
        <v>0.00077262056526774</v>
      </c>
      <c r="L45" s="117" t="n">
        <f aca="false">IF(ISBLANK(E45),"",(-0.00000572466+(0.00000010227*E45)-(0.0000000016546*E45^2)))</f>
        <v>-4.446108696E-006</v>
      </c>
      <c r="M45" s="117" t="n">
        <f aca="false">IF(ISBLANK(E45),"",IF(ISBLANK(G45),(O45+(K45*35)+(L45*35^1.5)+(0.00000048314*35^2)),(O45+(K45*G45)+(L45*G45^1.5)+(0.00000048314*G45^2))))</f>
        <v>1.02574529024146</v>
      </c>
      <c r="N45" s="118" t="n">
        <f aca="false">IF(ISBLANK(D45),"",IF(ISBLANK(G45),J45*(1+0.00001*(35-20)),J45*(1+0.00001*(G45-20))))</f>
        <v>113.82755496488</v>
      </c>
      <c r="O45" s="117" t="n">
        <f aca="false">IF(ISBLANK(E45),"",(0.999842594+(0.00006793952*E45)-(0.00000909529*E45^2)+(0.0000001001685*E45^3)-(0.000000001120083*E45^4)+(0.000000000006536332*E45^5)))</f>
        <v>0.998706495952615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2.29143740138267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2.23392437009705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102.33559434575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99.7670623685341</v>
      </c>
      <c r="T45" s="32" t="n">
        <v>0.02</v>
      </c>
      <c r="U45" s="32" t="n">
        <v>0.02</v>
      </c>
      <c r="V45" s="122" t="n">
        <v>22.2</v>
      </c>
      <c r="W45" s="122" t="n">
        <v>21.7</v>
      </c>
      <c r="X45" s="122" t="n">
        <v>22.2</v>
      </c>
      <c r="Y45" s="122" t="n">
        <v>21.7</v>
      </c>
      <c r="Z45" s="32" t="n">
        <v>1.37</v>
      </c>
      <c r="AA45" s="32" t="n">
        <v>1.34</v>
      </c>
      <c r="AB45" s="32" t="n">
        <v>8.1</v>
      </c>
      <c r="AC45" s="32" t="n">
        <v>7.92</v>
      </c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2200</v>
      </c>
      <c r="E46" s="135" t="n">
        <v>19.2</v>
      </c>
      <c r="F46" s="114" t="n">
        <v>3.1112</v>
      </c>
      <c r="G46" s="190" t="n">
        <v>35.76535</v>
      </c>
      <c r="H46" s="113" t="n">
        <v>100</v>
      </c>
      <c r="I46" s="135" t="n">
        <v>101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112.01</v>
      </c>
      <c r="K46" s="117" t="n">
        <f aca="false">IF(ISBLANK(E46),"",(0.000824493-(0.0000040899*E46)+(0.000000076438*E46^2)-(0.00000000082467*E46^3)+(0.0000000000053875*E46^4)))</f>
        <v>0.00076904023915776</v>
      </c>
      <c r="L46" s="117" t="n">
        <f aca="false">IF(ISBLANK(E46),"",(-0.00000572466+(0.00000010227*E46)-(0.0000000016546*E46^2)))</f>
        <v>-4.371027744E-006</v>
      </c>
      <c r="M46" s="117" t="n">
        <f aca="false">IF(ISBLANK(E46),"",IF(ISBLANK(G46),(O46+(K46*35)+(L46*35^1.5)+(0.00000048314*35^2)),(O46+(K46*G46)+(L46*G46^1.5)+(0.00000048314*G46^2))))</f>
        <v>1.02555604757872</v>
      </c>
      <c r="N46" s="118" t="n">
        <f aca="false">IF(ISBLANK(D46),"",IF(ISBLANK(G46),J46*(1+0.00001*(35-20)),J46*(1+0.00001*(G46-20))))</f>
        <v>112.027658768535</v>
      </c>
      <c r="O46" s="117" t="n">
        <f aca="false">IF(ISBLANK(E46),"",(0.999842594+(0.00006793952*E46)-(0.00000909529*E46^2)+(0.0000001001685*E46^3)-(0.000000001120083*E46^4)+(0.000000000006536332*E46^5)))</f>
        <v>0.99836796686895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3.18155840985049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3.10227648441252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142.088398583923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138.547667793863</v>
      </c>
      <c r="T46" s="32" t="n">
        <v>0.04</v>
      </c>
      <c r="U46" s="32" t="n">
        <v>0.04</v>
      </c>
      <c r="V46" s="122" t="n">
        <v>14.7</v>
      </c>
      <c r="W46" s="122" t="n">
        <v>14.3</v>
      </c>
      <c r="X46" s="122" t="n">
        <v>14.6</v>
      </c>
      <c r="Y46" s="122" t="n">
        <v>14.3</v>
      </c>
      <c r="Z46" s="32" t="n">
        <v>0.97</v>
      </c>
      <c r="AA46" s="32" t="n">
        <v>0.95</v>
      </c>
      <c r="AB46" s="32" t="n">
        <v>5.37</v>
      </c>
      <c r="AC46" s="32" t="n">
        <v>5.25</v>
      </c>
      <c r="AD46" s="152" t="n">
        <v>0.022</v>
      </c>
      <c r="AE46" s="152" t="n">
        <v>0.0121</v>
      </c>
      <c r="AF46" s="152" t="n">
        <v>-9999.9999</v>
      </c>
      <c r="AG46" s="152" t="n">
        <v>0.033</v>
      </c>
      <c r="AH46" s="152" t="n">
        <v>0.0133</v>
      </c>
      <c r="AI46" s="152" t="n">
        <v>-9999.9999</v>
      </c>
      <c r="AJ46" s="152" t="n">
        <v>-9999.9999</v>
      </c>
      <c r="AK46" s="152" t="n">
        <v>-9999.9999</v>
      </c>
      <c r="AL46" s="152" t="n">
        <v>0.0376</v>
      </c>
      <c r="AM46" s="152" t="n">
        <v>0.0026</v>
      </c>
      <c r="AN46" s="152" t="n">
        <v>-9999.9999</v>
      </c>
      <c r="AO46" s="152" t="n">
        <v>-9999.9999</v>
      </c>
      <c r="AP46" s="152" t="n">
        <v>0.0109</v>
      </c>
      <c r="AQ46" s="152"/>
      <c r="AR46" s="152" t="n">
        <v>0.0877</v>
      </c>
      <c r="AS46" s="152" t="n">
        <v>-9999.9999</v>
      </c>
      <c r="AT46" s="152" t="n">
        <v>0.0877</v>
      </c>
      <c r="AU46" s="152" t="n">
        <v>0.0191</v>
      </c>
      <c r="AV46" s="152" t="n">
        <v>-9999.9999</v>
      </c>
      <c r="AW46" s="152" t="n">
        <v>-9999.9999</v>
      </c>
      <c r="AX46" s="152" t="n">
        <v>0.0518</v>
      </c>
      <c r="AY46" s="152" t="n">
        <v>0.0716</v>
      </c>
      <c r="AZ46" s="152" t="n">
        <v>0.1234</v>
      </c>
      <c r="BA46" s="152" t="n">
        <v>-9999.9999</v>
      </c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35"/>
      <c r="F47" s="114"/>
      <c r="G47" s="190"/>
      <c r="H47" s="113" t="n">
        <v>80</v>
      </c>
      <c r="I47" s="135" t="n">
        <v>80.4</v>
      </c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/>
      <c r="U47" s="32"/>
      <c r="V47" s="122"/>
      <c r="W47" s="122"/>
      <c r="X47" s="122"/>
      <c r="Y47" s="122"/>
      <c r="Z47" s="32"/>
      <c r="AA47" s="32"/>
      <c r="AB47" s="32"/>
      <c r="AC47" s="32"/>
      <c r="AD47" s="152" t="n">
        <v>0.0373</v>
      </c>
      <c r="AE47" s="152" t="n">
        <v>0.0202</v>
      </c>
      <c r="AF47" s="152" t="n">
        <v>0.0028</v>
      </c>
      <c r="AG47" s="152" t="n">
        <v>0.0525</v>
      </c>
      <c r="AH47" s="152" t="n">
        <v>0.0232</v>
      </c>
      <c r="AI47" s="152" t="n">
        <v>0.0031</v>
      </c>
      <c r="AJ47" s="152" t="n">
        <v>0.0036</v>
      </c>
      <c r="AK47" s="152" t="n">
        <v>0.0022</v>
      </c>
      <c r="AL47" s="152" t="n">
        <v>0.0534</v>
      </c>
      <c r="AM47" s="152" t="n">
        <v>0.0042</v>
      </c>
      <c r="AN47" s="152" t="n">
        <v>0.0015</v>
      </c>
      <c r="AO47" s="152" t="n">
        <v>-9999.9999</v>
      </c>
      <c r="AP47" s="152" t="n">
        <v>0.0214</v>
      </c>
      <c r="AQ47" s="152"/>
      <c r="AR47" s="152" t="n">
        <v>0.1213</v>
      </c>
      <c r="AS47" s="152" t="n">
        <v>-9999.9999</v>
      </c>
      <c r="AT47" s="152" t="n">
        <v>0.1213</v>
      </c>
      <c r="AU47" s="152" t="n">
        <v>0.0286</v>
      </c>
      <c r="AV47" s="152" t="n">
        <v>-9999.9999</v>
      </c>
      <c r="AW47" s="152" t="n">
        <v>-9999.9999</v>
      </c>
      <c r="AX47" s="152" t="n">
        <v>0.0675</v>
      </c>
      <c r="AY47" s="152" t="n">
        <v>0.1449</v>
      </c>
      <c r="AZ47" s="152" t="n">
        <v>0.2124</v>
      </c>
      <c r="BA47" s="152" t="n">
        <v>0.0019</v>
      </c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2201</v>
      </c>
      <c r="E48" s="135" t="n">
        <v>20.9</v>
      </c>
      <c r="F48" s="114" t="n">
        <v>3.1189</v>
      </c>
      <c r="G48" s="190" t="n">
        <v>35.952</v>
      </c>
      <c r="H48" s="113" t="n">
        <v>60</v>
      </c>
      <c r="I48" s="135" t="n">
        <v>61.5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113.22</v>
      </c>
      <c r="K48" s="117" t="n">
        <f aca="false">IF(ISBLANK(E48),"",(0.000824493-(0.0000040899*E48)+(0.000000076438*E48^2)-(0.00000000082467*E48^3)+(0.0000000000053875*E48^4)))</f>
        <v>0.000765902240067309</v>
      </c>
      <c r="L48" s="117" t="n">
        <f aca="false">IF(ISBLANK(E48),"",(-0.00000572466+(0.00000010227*E48)-(0.0000000016546*E48^2)))</f>
        <v>-4.309962826E-006</v>
      </c>
      <c r="M48" s="117" t="n">
        <f aca="false">IF(ISBLANK(E48),"",IF(ISBLANK(G48),(O48+(K48*35)+(L48*35^1.5)+(0.00000048314*35^2)),(O48+(K48*G48)+(L48*G48^1.5)+(0.00000048314*G48^2))))</f>
        <v>1.02524754530253</v>
      </c>
      <c r="N48" s="118" t="n">
        <f aca="false">IF(ISBLANK(D48),"",IF(ISBLANK(G48),J48*(1+0.00001*(35-20)),J48*(1+0.00001*(G48-20))))</f>
        <v>113.2380608544</v>
      </c>
      <c r="O48" s="117" t="n">
        <f aca="false">IF(ISBLANK(E48),"",(0.999842594+(0.00006793952*E48)-(0.00000909529*E48^2)+(0.0000001001685*E48^3)-(0.000000001120083*E48^4)+(0.000000000006536332*E48^5)))</f>
        <v>0.998016437833564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3.1547564259661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3.07706801193579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140.891421983646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137.421857413052</v>
      </c>
      <c r="T48" s="32" t="n">
        <v>0.21</v>
      </c>
      <c r="U48" s="32" t="n">
        <v>0.21</v>
      </c>
      <c r="V48" s="122" t="n">
        <v>12.2</v>
      </c>
      <c r="W48" s="122" t="n">
        <v>12</v>
      </c>
      <c r="X48" s="122" t="n">
        <v>12</v>
      </c>
      <c r="Y48" s="122" t="n">
        <v>11.8</v>
      </c>
      <c r="Z48" s="32" t="n">
        <v>0.81</v>
      </c>
      <c r="AA48" s="32" t="n">
        <v>0.79</v>
      </c>
      <c r="AB48" s="32" t="n">
        <v>4.06</v>
      </c>
      <c r="AC48" s="32" t="n">
        <v>3.97</v>
      </c>
      <c r="AD48" s="152" t="n">
        <v>0.0755</v>
      </c>
      <c r="AE48" s="152" t="n">
        <v>0.046</v>
      </c>
      <c r="AF48" s="152" t="n">
        <v>0.0082</v>
      </c>
      <c r="AG48" s="152" t="n">
        <v>0.0924</v>
      </c>
      <c r="AH48" s="152" t="n">
        <v>0.0466</v>
      </c>
      <c r="AI48" s="152" t="n">
        <v>0.016</v>
      </c>
      <c r="AJ48" s="152" t="n">
        <v>0.0138</v>
      </c>
      <c r="AK48" s="152" t="n">
        <v>0.0053</v>
      </c>
      <c r="AL48" s="152" t="n">
        <v>0.1313</v>
      </c>
      <c r="AM48" s="152" t="n">
        <v>0.0095</v>
      </c>
      <c r="AN48" s="152" t="n">
        <v>0.0037</v>
      </c>
      <c r="AO48" s="152" t="n">
        <v>-9999.9999</v>
      </c>
      <c r="AP48" s="152" t="n">
        <v>0.0685</v>
      </c>
      <c r="AQ48" s="152"/>
      <c r="AR48" s="152" t="n">
        <v>0.1335</v>
      </c>
      <c r="AS48" s="152" t="n">
        <v>0.1342</v>
      </c>
      <c r="AT48" s="152" t="n">
        <v>0.2677</v>
      </c>
      <c r="AU48" s="152" t="n">
        <v>0.0466</v>
      </c>
      <c r="AV48" s="152" t="n">
        <v>-9999.9999</v>
      </c>
      <c r="AW48" s="152" t="n">
        <v>-9999.9999</v>
      </c>
      <c r="AX48" s="152" t="n">
        <v>0.1311</v>
      </c>
      <c r="AY48" s="152" t="n">
        <v>0.368</v>
      </c>
      <c r="AZ48" s="152" t="n">
        <v>0.4991</v>
      </c>
      <c r="BA48" s="152" t="n">
        <v>0.0038</v>
      </c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1</v>
      </c>
      <c r="C49" s="112" t="n">
        <v>15</v>
      </c>
      <c r="D49" s="113" t="n">
        <v>2202</v>
      </c>
      <c r="E49" s="135" t="n">
        <v>26.2</v>
      </c>
      <c r="F49" s="114" t="n">
        <v>5.0568</v>
      </c>
      <c r="G49" s="190" t="n">
        <v>35.83415</v>
      </c>
      <c r="H49" s="113" t="n">
        <v>40</v>
      </c>
      <c r="I49" s="135" t="n">
        <v>40.6</v>
      </c>
      <c r="J49" s="116" t="n">
        <f aca="false">IF(ISBLANK(D49),"",IF(VLOOKUP(D49,'Volumes flacons'!$A$5:$C$1023,2)=0,"",IF(D49&gt;'Volumes flacons'!$A$1023,"Mauvais numéro",IF(D49&lt;'Volumes flacons'!$A$5,"Mauvais numéro",(VLOOKUP(D49,'Volumes flacons'!$A$5:$C$1023,3))))))</f>
        <v>120.19</v>
      </c>
      <c r="K49" s="117" t="n">
        <f aca="false">IF(ISBLANK(E49),"",(0.000824493-(0.0000040899*E49)+(0.000000076438*E49^2)-(0.00000000082467*E49^3)+(0.0000000000053875*E49^4)))</f>
        <v>0.00075751484439926</v>
      </c>
      <c r="L49" s="117" t="n">
        <f aca="false">IF(ISBLANK(E49),"",(-0.00000572466+(0.00000010227*E49)-(0.0000000016546*E49^2)))</f>
        <v>-4.180969624E-006</v>
      </c>
      <c r="M49" s="117" t="n">
        <f aca="false">IF(ISBLANK(E49),"",IF(ISBLANK(G49),(O49+(K49*35)+(L49*35^1.5)+(0.00000048314*35^2)),(O49+(K49*G49)+(L49*G49^1.5)+(0.00000048314*G49^2))))</f>
        <v>1.02360209079967</v>
      </c>
      <c r="N49" s="118" t="n">
        <f aca="false">IF(ISBLANK(D49),"",IF(ISBLANK(G49),J49*(1+0.00001*(35-20)),J49*(1+0.00001*(G49-20))))</f>
        <v>120.209031064885</v>
      </c>
      <c r="O49" s="117" t="n">
        <f aca="false">IF(ISBLANK(E49),"",(0.999842594+(0.00006793952*E49)-(0.00000909529*E49^2)+(0.0000001001685*E49^3)-(0.000000001120083*E49^4)+(0.000000000006536332*E49^5)))</f>
        <v>0.996733652687926</v>
      </c>
      <c r="P49" s="119" t="n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4.82224910546649</v>
      </c>
      <c r="Q49" s="120" t="n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>4.71105828017524</v>
      </c>
      <c r="R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>215.361645050133</v>
      </c>
      <c r="S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>210.395862792626</v>
      </c>
      <c r="T49" s="32" t="n">
        <v>0.01</v>
      </c>
      <c r="U49" s="32" t="n">
        <v>0.01</v>
      </c>
      <c r="V49" s="32" t="n">
        <v>0.1</v>
      </c>
      <c r="W49" s="32" t="n">
        <v>0.1</v>
      </c>
      <c r="X49" s="32" t="n">
        <v>0.09</v>
      </c>
      <c r="Y49" s="32" t="n">
        <v>0.09</v>
      </c>
      <c r="Z49" s="32" t="n">
        <v>0.07</v>
      </c>
      <c r="AA49" s="32" t="n">
        <v>0.07</v>
      </c>
      <c r="AB49" s="32" t="n">
        <v>1.22</v>
      </c>
      <c r="AC49" s="32" t="n">
        <v>1.19</v>
      </c>
      <c r="AD49" s="152" t="n">
        <v>0.0271</v>
      </c>
      <c r="AE49" s="152" t="n">
        <v>0.0317</v>
      </c>
      <c r="AF49" s="152" t="n">
        <v>0.0257</v>
      </c>
      <c r="AG49" s="152" t="n">
        <v>0.027</v>
      </c>
      <c r="AH49" s="152" t="n">
        <v>0.0151</v>
      </c>
      <c r="AI49" s="152" t="n">
        <v>0.0035</v>
      </c>
      <c r="AJ49" s="152" t="n">
        <v>-9999.9999</v>
      </c>
      <c r="AK49" s="152" t="n">
        <v>0.0033</v>
      </c>
      <c r="AL49" s="152" t="n">
        <v>0.0931</v>
      </c>
      <c r="AM49" s="152" t="n">
        <v>0.0165</v>
      </c>
      <c r="AN49" s="152" t="n">
        <v>-9999.9999</v>
      </c>
      <c r="AO49" s="152" t="n">
        <v>-9999.9999</v>
      </c>
      <c r="AP49" s="152" t="n">
        <v>0.1318</v>
      </c>
      <c r="AQ49" s="152"/>
      <c r="AR49" s="152" t="n">
        <v>0.0159</v>
      </c>
      <c r="AS49" s="152" t="n">
        <v>0.0311</v>
      </c>
      <c r="AT49" s="152" t="n">
        <v>0.047</v>
      </c>
      <c r="AU49" s="152" t="n">
        <v>0.0292</v>
      </c>
      <c r="AV49" s="152" t="n">
        <v>-9999.9999</v>
      </c>
      <c r="AW49" s="152" t="n">
        <v>-9999.9999</v>
      </c>
      <c r="AX49" s="152" t="n">
        <v>0.1145</v>
      </c>
      <c r="AY49" s="152" t="n">
        <v>0.2766</v>
      </c>
      <c r="AZ49" s="152" t="n">
        <v>0.3911</v>
      </c>
      <c r="BA49" s="152" t="n">
        <v>-9999.9999</v>
      </c>
      <c r="BB49" s="123"/>
    </row>
    <row r="50" customFormat="false" ht="15.75" hidden="false" customHeight="false" outlineLevel="0" collapsed="false">
      <c r="A50" s="110"/>
      <c r="B50" s="111"/>
      <c r="C50" s="112" t="n">
        <v>16</v>
      </c>
      <c r="D50" s="113"/>
      <c r="E50" s="135"/>
      <c r="F50" s="114"/>
      <c r="G50" s="193"/>
      <c r="H50" s="113" t="n">
        <v>40</v>
      </c>
      <c r="I50" s="135" t="n">
        <v>40.5</v>
      </c>
      <c r="J50" s="116"/>
      <c r="K50" s="117"/>
      <c r="L50" s="117"/>
      <c r="M50" s="117"/>
      <c r="N50" s="118"/>
      <c r="O50" s="117"/>
      <c r="P50" s="119"/>
      <c r="Q50" s="120"/>
      <c r="R50" s="121"/>
      <c r="S50" s="121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  <c r="AN50" s="152"/>
      <c r="AO50" s="152"/>
      <c r="AP50" s="152"/>
      <c r="AQ50" s="152"/>
      <c r="AR50" s="152"/>
      <c r="AS50" s="152"/>
      <c r="AT50" s="152"/>
      <c r="AU50" s="152"/>
      <c r="AV50" s="152"/>
      <c r="AW50" s="152"/>
      <c r="AX50" s="152"/>
      <c r="AY50" s="152"/>
      <c r="AZ50" s="152"/>
      <c r="BA50" s="152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1</v>
      </c>
      <c r="C51" s="112" t="n">
        <v>17</v>
      </c>
      <c r="D51" s="142" t="n">
        <v>2204</v>
      </c>
      <c r="E51" s="142" t="n">
        <v>29.3</v>
      </c>
      <c r="F51" s="185" t="n">
        <v>4.4971</v>
      </c>
      <c r="G51" s="194" t="n">
        <v>34.53965</v>
      </c>
      <c r="H51" s="142" t="n">
        <v>20</v>
      </c>
      <c r="I51" s="142" t="n">
        <v>20.4</v>
      </c>
      <c r="J51" s="145" t="n">
        <f aca="false">IF(ISBLANK(D51),"",IF(VLOOKUP(D51,'Volumes flacons'!$A$5:$C$1023,2)=0,"",IF(D51&gt;'Volumes flacons'!$A$1023,"Mauvais numéro",IF(D51&lt;'Volumes flacons'!$A$5,"Mauvais numéro",(VLOOKUP(D51,'Volumes flacons'!$A$5:$C$1023,3))))))</f>
        <v>109.42</v>
      </c>
      <c r="K51" s="182" t="n">
        <f aca="false">IF(ISBLANK(E51),"",(0.000824493-(0.0000040899*E51)+(0.000000076438*E51^2)-(0.00000000082467*E51^3)+(0.0000000000053875*E51^4)))</f>
        <v>0.000753507254703849</v>
      </c>
      <c r="L51" s="182" t="n">
        <f aca="false">IF(ISBLANK(E51),"",(-0.00000572466+(0.00000010227*E51)-(0.0000000016546*E51^2)))</f>
        <v>-4.148606554E-006</v>
      </c>
      <c r="M51" s="182" t="n">
        <f aca="false">IF(ISBLANK(E51),"",IF(ISBLANK(G53),(O51+(K51*35)+(L51*35^1.5)+(0.00000048314*35^2)),(O51+(K51*G53)+(L51*G53^1.5)+(0.00000048314*G53^2))))</f>
        <v>1.02160298055412</v>
      </c>
      <c r="N51" s="183" t="n">
        <f aca="false">IF(ISBLANK(D51),"",IF(ISBLANK(G53),J51*(1+0.00001*(35-20)),J51*(1+0.00001*(G53-20))))</f>
        <v>109.43588389959</v>
      </c>
      <c r="O51" s="182" t="n">
        <f aca="false">IF(ISBLANK(E51),"",(0.999842594+(0.00006793952*E51)-(0.00000909529*E51^2)+(0.0000001001685*E51^3)-(0.000000001120083*E51^4)+(0.000000000006536332*E51^5)))</f>
        <v>0.995860260850575</v>
      </c>
      <c r="P51" s="148" t="n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>4.71689344661241</v>
      </c>
      <c r="Q51" s="149" t="n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>4.61714926091345</v>
      </c>
      <c r="R51" s="150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>210.65646132571</v>
      </c>
      <c r="S51" s="150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>206.201885992395</v>
      </c>
      <c r="T51" s="32" t="n">
        <v>0.01</v>
      </c>
      <c r="U51" s="32" t="n">
        <v>0.01</v>
      </c>
      <c r="V51" s="32" t="n">
        <v>0</v>
      </c>
      <c r="W51" s="32" t="n">
        <v>0</v>
      </c>
      <c r="X51" s="32" t="n">
        <v>0</v>
      </c>
      <c r="Y51" s="32" t="n">
        <v>0</v>
      </c>
      <c r="Z51" s="32" t="n">
        <v>0</v>
      </c>
      <c r="AA51" s="32" t="n">
        <v>0</v>
      </c>
      <c r="AB51" s="32" t="n">
        <v>0.93</v>
      </c>
      <c r="AC51" s="32" t="n">
        <v>0.91</v>
      </c>
      <c r="AD51" s="152" t="n">
        <v>0.0056</v>
      </c>
      <c r="AE51" s="152" t="n">
        <v>0.0077</v>
      </c>
      <c r="AF51" s="152" t="n">
        <v>0.0045</v>
      </c>
      <c r="AG51" s="152" t="n">
        <v>0.0044</v>
      </c>
      <c r="AH51" s="152" t="n">
        <v>0.0066</v>
      </c>
      <c r="AI51" s="152" t="n">
        <v>-9999.9999</v>
      </c>
      <c r="AJ51" s="152" t="n">
        <v>-9999.9999</v>
      </c>
      <c r="AK51" s="152" t="n">
        <v>0.0027</v>
      </c>
      <c r="AL51" s="152" t="n">
        <v>0.0186</v>
      </c>
      <c r="AM51" s="152" t="n">
        <v>0.0105</v>
      </c>
      <c r="AN51" s="152" t="n">
        <v>0.0007</v>
      </c>
      <c r="AO51" s="152" t="n">
        <v>0.0024</v>
      </c>
      <c r="AP51" s="152" t="n">
        <v>0.105</v>
      </c>
      <c r="AQ51" s="152"/>
      <c r="AR51" s="152" t="n">
        <v>0.0051</v>
      </c>
      <c r="AS51" s="152" t="n">
        <v>0.0066</v>
      </c>
      <c r="AT51" s="152" t="n">
        <v>0.0118</v>
      </c>
      <c r="AU51" s="152" t="n">
        <v>0.0154</v>
      </c>
      <c r="AV51" s="152" t="n">
        <v>-9999.9999</v>
      </c>
      <c r="AW51" s="152" t="n">
        <v>-9999.9999</v>
      </c>
      <c r="AX51" s="152" t="n">
        <v>0.0554</v>
      </c>
      <c r="AY51" s="152" t="n">
        <v>0.0775</v>
      </c>
      <c r="AZ51" s="152" t="n">
        <v>0.1329</v>
      </c>
      <c r="BA51" s="152" t="n">
        <v>0.0035</v>
      </c>
      <c r="BB51" s="123"/>
    </row>
    <row r="52" customFormat="false" ht="15.75" hidden="false" customHeight="false" outlineLevel="0" collapsed="false">
      <c r="A52" s="110"/>
      <c r="B52" s="111"/>
      <c r="C52" s="112" t="n">
        <v>18</v>
      </c>
      <c r="D52" s="142"/>
      <c r="E52" s="142"/>
      <c r="F52" s="185"/>
      <c r="G52" s="194"/>
      <c r="H52" s="142" t="n">
        <v>10</v>
      </c>
      <c r="I52" s="142" t="n">
        <v>10.5</v>
      </c>
      <c r="J52" s="145"/>
      <c r="K52" s="182"/>
      <c r="L52" s="182"/>
      <c r="M52" s="182"/>
      <c r="N52" s="183"/>
      <c r="O52" s="182"/>
      <c r="P52" s="148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49"/>
      <c r="R52" s="150"/>
      <c r="S52" s="150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152" t="n">
        <v>0.0058</v>
      </c>
      <c r="AE52" s="152" t="n">
        <v>0.0072</v>
      </c>
      <c r="AF52" s="152" t="n">
        <v>0.0029</v>
      </c>
      <c r="AG52" s="152" t="n">
        <v>0.0043</v>
      </c>
      <c r="AH52" s="152" t="n">
        <v>0.0065</v>
      </c>
      <c r="AI52" s="152" t="n">
        <v>-9999.9999</v>
      </c>
      <c r="AJ52" s="152" t="n">
        <v>-9999.9999</v>
      </c>
      <c r="AK52" s="152" t="n">
        <v>0.0012</v>
      </c>
      <c r="AL52" s="152" t="n">
        <v>0.0186</v>
      </c>
      <c r="AM52" s="152" t="n">
        <v>0.0135</v>
      </c>
      <c r="AN52" s="152" t="n">
        <v>0.0011</v>
      </c>
      <c r="AO52" s="152" t="n">
        <v>0.0038</v>
      </c>
      <c r="AP52" s="152" t="n">
        <v>0.1154</v>
      </c>
      <c r="AQ52" s="152"/>
      <c r="AR52" s="152" t="n">
        <v>0.0047</v>
      </c>
      <c r="AS52" s="152" t="n">
        <v>0.0061</v>
      </c>
      <c r="AT52" s="152" t="n">
        <v>0.0108</v>
      </c>
      <c r="AU52" s="152" t="n">
        <v>0.0158</v>
      </c>
      <c r="AV52" s="152" t="n">
        <v>-9999.9999</v>
      </c>
      <c r="AW52" s="152" t="n">
        <v>-9999.9999</v>
      </c>
      <c r="AX52" s="152" t="n">
        <v>0.0577</v>
      </c>
      <c r="AY52" s="152" t="n">
        <v>0.0768</v>
      </c>
      <c r="AZ52" s="152" t="n">
        <v>0.1345</v>
      </c>
      <c r="BA52" s="152" t="n">
        <v>0.0033</v>
      </c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1</v>
      </c>
      <c r="C53" s="112" t="n">
        <v>19</v>
      </c>
      <c r="D53" s="142" t="n">
        <v>2204</v>
      </c>
      <c r="E53" s="142" t="n">
        <v>29.5</v>
      </c>
      <c r="F53" s="185" t="n">
        <v>4.2804</v>
      </c>
      <c r="G53" s="144" t="n">
        <v>34.51645</v>
      </c>
      <c r="H53" s="142" t="n">
        <v>0</v>
      </c>
      <c r="I53" s="142" t="n">
        <v>3.9</v>
      </c>
      <c r="J53" s="145" t="n">
        <f aca="false">IF(ISBLANK(D53),"",IF(VLOOKUP(D53,'Volumes flacons'!$A$5:$C$1023,2)=0,"",IF(D53&gt;'Volumes flacons'!$A$1023,"Mauvais numéro",IF(D53&lt;'Volumes flacons'!$A$5,"Mauvais numéro",(VLOOKUP(D53,'Volumes flacons'!$A$5:$C$1023,3))))))</f>
        <v>109.42</v>
      </c>
      <c r="K53" s="182" t="n">
        <f aca="false">IF(ISBLANK(E53),"",(0.000824493-(0.0000040899*E53)+(0.000000076438*E53^2)-(0.00000000082467*E53^3)+(0.0000000000053875*E53^4)))</f>
        <v>0.000753270024657969</v>
      </c>
      <c r="L53" s="182" t="n">
        <f aca="false">IF(ISBLANK(E53),"",(-0.00000572466+(0.00000010227*E53)-(0.0000000016546*E53^2)))</f>
        <v>-4.14761065E-006</v>
      </c>
      <c r="M53" s="182" t="e">
        <f aca="false">IF(ISBLANK(E53),"",IF(ISBLANK(#REF!),(O53+(K53*35)+(L53*35^1.5)+(0.00000048314*35^2)),(O53+(K53*#REF!)+(L53*#REF!^1.5)+(0.00000048314*#REF!^2))))</f>
        <v>#REF!</v>
      </c>
      <c r="N53" s="183" t="e">
        <f aca="false">IF(ISBLANK(D53),"",IF(ISBLANK(#REF!),J53*(1+0.00001*(35-20)),J53*(1+0.00001*(#REF!-20))))</f>
        <v>#REF!</v>
      </c>
      <c r="O53" s="182" t="n">
        <f aca="false">IF(ISBLANK(E53),"",(0.999842594+(0.00006793952*E53)-(0.00000909529*E53^2)+(0.0000001001685*E53^3)-(0.000000001120083*E53^4)+(0.000000000006536332*E53^5)))</f>
        <v>0.995800949589288</v>
      </c>
      <c r="P53" s="148" t="e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#REF!</v>
      </c>
      <c r="Q53" s="149" t="e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>#REF!</v>
      </c>
      <c r="R53" s="150" t="e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>#REF!</v>
      </c>
      <c r="S53" s="150" t="e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>#REF!</v>
      </c>
      <c r="T53" s="32" t="n">
        <v>0</v>
      </c>
      <c r="U53" s="32" t="n">
        <v>0</v>
      </c>
      <c r="V53" s="32" t="n">
        <v>0</v>
      </c>
      <c r="W53" s="32" t="n">
        <v>0</v>
      </c>
      <c r="X53" s="32" t="n">
        <v>0</v>
      </c>
      <c r="Y53" s="32" t="n">
        <v>0</v>
      </c>
      <c r="Z53" s="32" t="n">
        <v>0.02</v>
      </c>
      <c r="AA53" s="32" t="n">
        <v>0.02</v>
      </c>
      <c r="AB53" s="32" t="n">
        <v>0.88</v>
      </c>
      <c r="AC53" s="32" t="n">
        <v>0.86</v>
      </c>
      <c r="AD53" s="152" t="n">
        <v>0.0061</v>
      </c>
      <c r="AE53" s="152" t="n">
        <v>0.0073</v>
      </c>
      <c r="AF53" s="152" t="n">
        <v>0.0027</v>
      </c>
      <c r="AG53" s="152" t="n">
        <v>0.0042</v>
      </c>
      <c r="AH53" s="152" t="n">
        <v>0.0078</v>
      </c>
      <c r="AI53" s="152" t="n">
        <v>-9999.9999</v>
      </c>
      <c r="AJ53" s="152" t="n">
        <v>-9999.9999</v>
      </c>
      <c r="AK53" s="152" t="n">
        <v>0.0032</v>
      </c>
      <c r="AL53" s="152" t="n">
        <v>0.0193</v>
      </c>
      <c r="AM53" s="152" t="n">
        <v>0.0148</v>
      </c>
      <c r="AN53" s="152" t="n">
        <v>0.0009</v>
      </c>
      <c r="AO53" s="152" t="n">
        <v>-9999.9999</v>
      </c>
      <c r="AP53" s="152" t="n">
        <v>0.1151</v>
      </c>
      <c r="AQ53" s="152"/>
      <c r="AR53" s="152" t="n">
        <v>0.0044</v>
      </c>
      <c r="AS53" s="152" t="n">
        <v>0.0058</v>
      </c>
      <c r="AT53" s="152" t="n">
        <v>0.0102</v>
      </c>
      <c r="AU53" s="152" t="n">
        <v>0.0157</v>
      </c>
      <c r="AV53" s="152" t="n">
        <v>-9999.9999</v>
      </c>
      <c r="AW53" s="152" t="n">
        <v>-9999.9999</v>
      </c>
      <c r="AX53" s="152" t="n">
        <v>0.0564</v>
      </c>
      <c r="AY53" s="152" t="n">
        <v>0.0823</v>
      </c>
      <c r="AZ53" s="152" t="n">
        <v>0.1387</v>
      </c>
      <c r="BA53" s="152" t="n">
        <v>0.0034</v>
      </c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15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32"/>
      <c r="U55" s="32"/>
      <c r="V55" s="122"/>
      <c r="W55" s="122"/>
      <c r="X55" s="122"/>
      <c r="Y55" s="122"/>
      <c r="Z55" s="32"/>
      <c r="AA55" s="32"/>
      <c r="AB55" s="122"/>
      <c r="AC55" s="122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16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17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32"/>
      <c r="U57" s="32"/>
      <c r="V57" s="122"/>
      <c r="W57" s="122"/>
      <c r="X57" s="122"/>
      <c r="Y57" s="122"/>
      <c r="Z57" s="32"/>
      <c r="AA57" s="32"/>
      <c r="AB57" s="122"/>
      <c r="AC57" s="122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18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19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20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21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22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32"/>
      <c r="U62" s="32"/>
      <c r="V62" s="122"/>
      <c r="W62" s="122"/>
      <c r="X62" s="122"/>
      <c r="Y62" s="122"/>
      <c r="Z62" s="32"/>
      <c r="AA62" s="32"/>
      <c r="AB62" s="122"/>
      <c r="AC62" s="122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3" customFormat="false" ht="15.75" hidden="false" customHeight="false" outlineLevel="0" collapsed="false">
      <c r="A63" s="110" t="n">
        <f aca="false">IF(ISBLANK(VLOOKUP(D63,'Volumes flacons'!A5:C623,3)),0,1)</f>
        <v>1</v>
      </c>
      <c r="B63" s="111" t="n">
        <f aca="false">IF(ISBLANK(D63),0,IF(ISBLANK(E63),0,IF(ISBLANK(F63),0,1)))</f>
        <v>0</v>
      </c>
      <c r="C63" s="112" t="n">
        <v>23</v>
      </c>
      <c r="D63" s="113"/>
      <c r="E63" s="113"/>
      <c r="F63" s="124"/>
      <c r="G63" s="115"/>
      <c r="H63" s="113"/>
      <c r="I63" s="113"/>
      <c r="J63" s="116" t="str">
        <f aca="false">IF(ISBLANK(D63),"",IF(VLOOKUP(D63,'Volumes flacons'!$A$5:$C$1023,2)=0,"",IF(D63&gt;'Volumes flacons'!$A$1023,"Mauvais numéro",IF(D63&lt;'Volumes flacons'!$A$5,"Mauvais numéro",(VLOOKUP(D63,'Volumes flacons'!$A$5:$C$1023,3))))))</f>
        <v/>
      </c>
      <c r="K63" s="117" t="str">
        <f aca="false">IF(ISBLANK(E63),"",(0.000824493-(0.0000040899*E63)+(0.000000076438*E63^2)-(0.00000000082467*E63^3)+(0.0000000000053875*E63^4)))</f>
        <v/>
      </c>
      <c r="L63" s="117" t="str">
        <f aca="false">IF(ISBLANK(E63),"",(-0.00000572466+(0.00000010227*E63)-(0.0000000016546*E63^2)))</f>
        <v/>
      </c>
      <c r="M63" s="117" t="str">
        <f aca="false">IF(ISBLANK(E63),"",IF(ISBLANK(G63),(O63+(K63*35)+(L63*35^1.5)+(0.00000048314*35^2)),(O63+(K63*G63)+(L63*G63^1.5)+(0.00000048314*G63^2))))</f>
        <v/>
      </c>
      <c r="N63" s="118" t="str">
        <f aca="false">IF(ISBLANK(D63),"",IF(ISBLANK(G63),J63*(1+0.00001*(35-20)),J63*(1+0.00001*(G63-20))))</f>
        <v/>
      </c>
      <c r="O63" s="117" t="str">
        <f aca="false">IF(ISBLANK(E63),"",(0.999842594+(0.00006793952*E63)-(0.00000909529*E63^2)+(0.0000001001685*E63^3)-(0.000000001120083*E63^4)+(0.000000000006536332*E63^5)))</f>
        <v/>
      </c>
      <c r="P63" s="119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N°",IF(AND(D63&gt;499,D63&lt;1141),"Err.N°",(((((F63)+'Correction de volume'!$G$7)*(($P$21)*($P$19)*5598)/(($R$16)-($R$17)))-(($P$27)*1000))/((N63)-($P$26))))))))))))</f>
        <v/>
      </c>
      <c r="Q63" s="120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Flac.",P63/M63)))))))))</f>
        <v/>
      </c>
      <c r="R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Flac.",((44.66*P63)/M63)))))))))))</f>
        <v/>
      </c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</row>
    <row r="64" customFormat="false" ht="15.75" hidden="false" customHeight="false" outlineLevel="0" collapsed="false">
      <c r="A64" s="110" t="n">
        <f aca="false">IF(ISBLANK(VLOOKUP(D64,'Volumes flacons'!A5:C623,3)),0,1)</f>
        <v>1</v>
      </c>
      <c r="B64" s="111" t="n">
        <f aca="false">IF(ISBLANK(D64),0,IF(ISBLANK(E64),0,IF(ISBLANK(F64),0,1)))</f>
        <v>0</v>
      </c>
      <c r="C64" s="112" t="n">
        <v>24</v>
      </c>
      <c r="D64" s="113"/>
      <c r="E64" s="113"/>
      <c r="F64" s="124"/>
      <c r="G64" s="115"/>
      <c r="H64" s="113"/>
      <c r="I64" s="113"/>
      <c r="J64" s="116" t="str">
        <f aca="false">IF(ISBLANK(D64),"",IF(VLOOKUP(D64,'Volumes flacons'!$A$5:$C$1023,2)=0,"",IF(D64&gt;'Volumes flacons'!$A$1023,"Mauvais numéro",IF(D64&lt;'Volumes flacons'!$A$5,"Mauvais numéro",(VLOOKUP(D64,'Volumes flacons'!$A$5:$C$1023,3))))))</f>
        <v/>
      </c>
      <c r="K64" s="117" t="str">
        <f aca="false">IF(ISBLANK(E64),"",(0.000824493-(0.0000040899*E64)+(0.000000076438*E64^2)-(0.00000000082467*E64^3)+(0.0000000000053875*E64^4)))</f>
        <v/>
      </c>
      <c r="L64" s="117" t="str">
        <f aca="false">IF(ISBLANK(E64),"",(-0.00000572466+(0.00000010227*E64)-(0.0000000016546*E64^2)))</f>
        <v/>
      </c>
      <c r="M64" s="117" t="str">
        <f aca="false">IF(ISBLANK(E64),"",IF(ISBLANK(G64),(O64+(K64*35)+(L64*35^1.5)+(0.00000048314*35^2)),(O64+(K64*G64)+(L64*G64^1.5)+(0.00000048314*G64^2))))</f>
        <v/>
      </c>
      <c r="N64" s="118" t="str">
        <f aca="false">IF(ISBLANK(D64),"",IF(ISBLANK(G64),J64*(1+0.00001*(35-20)),J64*(1+0.00001*(G64-20))))</f>
        <v/>
      </c>
      <c r="O64" s="117" t="str">
        <f aca="false">IF(ISBLANK(E64),"",(0.999842594+(0.00006793952*E64)-(0.00000909529*E64^2)+(0.0000001001685*E64^3)-(0.000000001120083*E64^4)+(0.000000000006536332*E64^5)))</f>
        <v/>
      </c>
      <c r="P64" s="119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N°",IF(AND(D64&gt;499,D64&lt;1141),"Err.N°",(((((F64)+'Correction de volume'!$G$7)*(($P$21)*($P$19)*5598)/(($R$16)-($R$17)))-(($P$27)*1000))/((N64)-($P$26))))))))))))</f>
        <v/>
      </c>
      <c r="Q64" s="120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Flac.",P64/M64)))))))))</f>
        <v/>
      </c>
      <c r="R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Flac.",((44.66*P64)/M64)))))))))))</f>
        <v/>
      </c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</row>
    <row r="66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5" activeCellId="1" sqref="T45:AC45 F5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4.9716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2</v>
      </c>
      <c r="J9" s="29" t="n">
        <v>30.06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-2°30,06</v>
      </c>
      <c r="P9" s="29" t="s">
        <v>16</v>
      </c>
      <c r="Q9" s="33" t="n">
        <f aca="false">IF(ISBLANK(I9),"",IF(ISBLANK(J9),"",IF(J9&gt;60,"ERREUR !!",O11*(I9+(J9/60)))))</f>
        <v>-2.501</v>
      </c>
      <c r="R9" s="33"/>
      <c r="V9" s="127" t="n">
        <v>4.9682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0.17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-0°0,17</v>
      </c>
      <c r="P10" s="29" t="s">
        <v>17</v>
      </c>
      <c r="Q10" s="33" t="n">
        <f aca="false">IF(ISBLANK(I10),"",IF(ISBLANK(J10),"",IF(J10&gt;60,"ERREUR !!",O12*(I10+(J10/60)))))</f>
        <v>-0.00283333333333333</v>
      </c>
      <c r="R10" s="33"/>
      <c r="S10" s="35"/>
      <c r="T10" s="35"/>
      <c r="V10" s="0" t="n">
        <v>4.9777</v>
      </c>
      <c r="Y10" s="0" t="s">
        <v>155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42074</v>
      </c>
      <c r="K11" s="38"/>
      <c r="L11" s="38"/>
      <c r="M11" s="38"/>
      <c r="N11" s="39" t="str">
        <f aca="false">I9&amp;"°"&amp;J9</f>
        <v>2°30,06</v>
      </c>
      <c r="O11" s="40" t="n">
        <f aca="false">IF(P9=M10,-1,1)</f>
        <v>-1</v>
      </c>
      <c r="P11" s="41" t="str">
        <f aca="false">TEXT(J11,"aaaa-mm-jj")&amp;"T"&amp;TEXT(J12,"hh:mm:ss")&amp;"z"</f>
        <v>2019-03-12T15:19:47z</v>
      </c>
      <c r="Q11" s="41"/>
      <c r="R11" s="41"/>
      <c r="T11" s="42"/>
      <c r="U11" s="42"/>
      <c r="V11" s="5" t="n">
        <v>4.9736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0.638738425925926</v>
      </c>
      <c r="K12" s="45"/>
      <c r="L12" s="45"/>
      <c r="M12" s="45"/>
      <c r="N12" s="46" t="str">
        <f aca="false">I10&amp;"°"&amp;J10</f>
        <v>0°0,17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4.9603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  <c r="X13" s="195"/>
      <c r="Y13" s="195"/>
      <c r="Z13" s="19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25.8</v>
      </c>
      <c r="S14" s="55" t="s">
        <v>24</v>
      </c>
      <c r="V14" s="189" t="n">
        <f aca="false">AVERAGE(V8:V13)</f>
        <v>4.97028</v>
      </c>
      <c r="X14" s="196"/>
      <c r="Y14" s="196"/>
      <c r="Z14" s="195"/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25.8</v>
      </c>
      <c r="S15" s="60" t="s">
        <v>24</v>
      </c>
      <c r="X15" s="196"/>
      <c r="Y15" s="196"/>
      <c r="Z15" s="195"/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4.9703</v>
      </c>
      <c r="S16" s="60" t="s">
        <v>29</v>
      </c>
      <c r="U16" s="0" t="s">
        <v>99</v>
      </c>
      <c r="X16" s="196"/>
      <c r="Y16" s="196"/>
      <c r="Z16" s="195"/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  <c r="X17" s="196"/>
      <c r="Y17" s="196"/>
      <c r="Z17" s="195"/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0.996839926411263</v>
      </c>
      <c r="Q18" s="70"/>
      <c r="R18" s="6"/>
      <c r="X18" s="195"/>
      <c r="Y18" s="195"/>
      <c r="Z18" s="195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0.0200021133497927</v>
      </c>
      <c r="Q19" s="70" t="s">
        <v>13</v>
      </c>
      <c r="R19" s="6"/>
      <c r="X19" s="195"/>
      <c r="Y19" s="195"/>
      <c r="Z19" s="195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  <c r="X20" s="195"/>
      <c r="Y20" s="195"/>
      <c r="Z20" s="195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5.01150522864554</v>
      </c>
      <c r="Q21" s="70" t="s">
        <v>29</v>
      </c>
      <c r="R21" s="6"/>
      <c r="X21" s="195"/>
      <c r="Y21" s="195"/>
      <c r="Z21" s="195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4.9700117226</v>
      </c>
      <c r="Q22" s="70" t="s">
        <v>29</v>
      </c>
      <c r="R22" s="6"/>
      <c r="X22" s="195"/>
      <c r="Y22" s="195"/>
      <c r="Z22" s="195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0.005999652</v>
      </c>
      <c r="Q23" s="70" t="s">
        <v>29</v>
      </c>
      <c r="R23" s="6"/>
      <c r="X23" s="195"/>
      <c r="Y23" s="195"/>
      <c r="Z23" s="195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  <c r="X24" s="195"/>
      <c r="Y24" s="195"/>
      <c r="Z24" s="195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0.00402219729984516</v>
      </c>
      <c r="Q25" s="70" t="s">
        <v>13</v>
      </c>
      <c r="R25" s="6"/>
      <c r="X25" s="195"/>
      <c r="Y25" s="195"/>
      <c r="Z25" s="195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  <c r="X26" s="195"/>
      <c r="Y26" s="195"/>
      <c r="Z26" s="195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  <c r="X27" s="195"/>
      <c r="Y27" s="195"/>
      <c r="Z27" s="195"/>
    </row>
    <row r="28" customFormat="false" ht="15" hidden="false" customHeight="false" outlineLevel="0" collapsed="false">
      <c r="X28" s="195"/>
      <c r="Y28" s="195"/>
      <c r="Z28" s="195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35" t="n">
        <v>9.3</v>
      </c>
      <c r="F35" s="114" t="n">
        <v>5.3307</v>
      </c>
      <c r="G35" s="197" t="n">
        <v>34.9564</v>
      </c>
      <c r="H35" s="113" t="n">
        <v>2000</v>
      </c>
      <c r="I35" s="135" t="n">
        <v>2020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7" t="n">
        <f aca="false">IF(ISBLANK(E35),"",(0.000824493-(0.0000040899*E35)+(0.000000076438*E35^2)-(0.00000000082467*E35^3)+(0.0000000000053875*E35^4)))</f>
        <v>0.000792445024834849</v>
      </c>
      <c r="L35" s="117" t="n">
        <f aca="false">IF(ISBLANK(E35),"",(-0.00000572466+(0.00000010227*E35)-(0.0000000016546*E35^2)))</f>
        <v>-4.916655354E-006</v>
      </c>
      <c r="M35" s="117" t="n">
        <f aca="false">IF(ISBLANK(E35),"",IF(ISBLANK(G35),(O35+(K35*35)+(L35*35^1.5)+(0.00000048314*35^2)),(O35+(K35*G35)+(L35*G35^1.5)+(0.00000048314*G35^2))))</f>
        <v>1.02703567053257</v>
      </c>
      <c r="N35" s="118" t="n">
        <f aca="false">IF(ISBLANK(D35),"",IF(ISBLANK(G35),J35*(1+0.00001*(35-20)),J35*(1+0.00001*(G35-20))))</f>
        <v>110.85657767376</v>
      </c>
      <c r="O35" s="117" t="n">
        <f aca="false">IF(ISBLANK(E35),"",(0.999842594+(0.00006793952*E35)-(0.00000909529*E35^2)+(0.0000001001685*E35^3)-(0.000000001120083*E35^4)+(0.000000000006536332*E35^5)))</f>
        <v>0.999760427059674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5.52116771793904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5.37582858741023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246.575350283157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240.084504713741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/>
      <c r="B36" s="111"/>
      <c r="C36" s="112" t="n">
        <v>2</v>
      </c>
      <c r="D36" s="113"/>
      <c r="E36" s="135"/>
      <c r="F36" s="114"/>
      <c r="G36" s="197"/>
      <c r="H36" s="113"/>
      <c r="I36" s="135"/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2002</v>
      </c>
      <c r="E37" s="135" t="n">
        <v>9.9</v>
      </c>
      <c r="F37" s="114" t="n">
        <v>4.746</v>
      </c>
      <c r="G37" s="197" t="n">
        <v>34.943</v>
      </c>
      <c r="H37" s="113" t="n">
        <v>1500</v>
      </c>
      <c r="I37" s="135" t="n">
        <v>1520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108.59</v>
      </c>
      <c r="K37" s="117" t="n">
        <f aca="false">IF(ISBLANK(E37),"",(0.000824493-(0.0000040899*E37)+(0.000000076438*E37^2)-(0.00000000082467*E37^3)+(0.0000000000053875*E37^4)))</f>
        <v>0.000790746254013709</v>
      </c>
      <c r="L37" s="117" t="n">
        <f aca="false">IF(ISBLANK(E37),"",(-0.00000572466+(0.00000010227*E37)-(0.0000000016546*E37^2)))</f>
        <v>-4.874354346E-006</v>
      </c>
      <c r="M37" s="117" t="n">
        <f aca="false">IF(ISBLANK(E37),"",IF(ISBLANK(G37),(O37+(K37*35)+(L37*35^1.5)+(0.00000048314*35^2)),(O37+(K37*G37)+(L37*G37^1.5)+(0.00000048314*G37^2))))</f>
        <v>1.0269249552349</v>
      </c>
      <c r="N37" s="118" t="n">
        <f aca="false">IF(ISBLANK(D37),"",IF(ISBLANK(G37),J37*(1+0.00001*(35-20)),J37*(1+0.00001*(G37-20))))</f>
        <v>108.6062266037</v>
      </c>
      <c r="O37" s="117" t="n">
        <f aca="false">IF(ISBLANK(E37),"",(0.999842594+(0.00006793952*E37)-(0.00000909529*E37^2)+(0.0000001001685*E37^3)-(0.000000001120083*E37^4)+(0.000000000006536332*E37^5)))</f>
        <v>0.999710821396544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5.01760173423735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4.88604518631998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224.08609345104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218.21077802105</v>
      </c>
      <c r="T37" s="123"/>
      <c r="U37" s="123"/>
      <c r="V37" s="123"/>
      <c r="W37" s="137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2004</v>
      </c>
      <c r="E38" s="135" t="n">
        <v>10.3</v>
      </c>
      <c r="F38" s="114" t="n">
        <v>3.9866</v>
      </c>
      <c r="G38" s="197" t="n">
        <v>34.8181</v>
      </c>
      <c r="H38" s="113" t="n">
        <v>1250</v>
      </c>
      <c r="I38" s="135" t="n">
        <v>1263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110.33</v>
      </c>
      <c r="K38" s="117" t="n">
        <f aca="false">IF(ISBLANK(E38),"",(0.000824493-(0.0000040899*E38)+(0.000000076438*E38^2)-(0.00000000082467*E38^3)+(0.0000000000053875*E38^4)))</f>
        <v>0.000789635835032049</v>
      </c>
      <c r="L38" s="117" t="n">
        <f aca="false">IF(ISBLANK(E38),"",(-0.00000572466+(0.00000010227*E38)-(0.0000000016546*E38^2)))</f>
        <v>-4.846815514E-006</v>
      </c>
      <c r="M38" s="117" t="n">
        <f aca="false">IF(ISBLANK(E38),"",IF(ISBLANK(G38),(O38+(K38*35)+(L38*35^1.5)+(0.00000048314*35^2)),(O38+(K38*G38)+(L38*G38^1.5)+(0.00000048314*G38^2))))</f>
        <v>1.026758608216</v>
      </c>
      <c r="N38" s="118" t="n">
        <f aca="false">IF(ISBLANK(D38),"",IF(ISBLANK(G38),J38*(1+0.00001*(35-20)),J38*(1+0.00001*(G38-20))))</f>
        <v>110.34634880973</v>
      </c>
      <c r="O38" s="117" t="n">
        <f aca="false">IF(ISBLANK(E38),"",(0.999842594+(0.00006793952*E38)-(0.00000909529*E38^2)+(0.0000001001685*E38^3)-(0.000000001120083*E38^4)+(0.000000000006536332*E38^5)))</f>
        <v>0.999675059671578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4.14449587472382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4.03648515002459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185.093185765166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180.269426800098</v>
      </c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2006</v>
      </c>
      <c r="E39" s="135" t="n">
        <v>10.7</v>
      </c>
      <c r="F39" s="114" t="n">
        <v>3.339</v>
      </c>
      <c r="G39" s="197" t="n">
        <v>34.59805</v>
      </c>
      <c r="H39" s="113" t="n">
        <v>1000</v>
      </c>
      <c r="I39" s="135" t="n">
        <v>1900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108.87</v>
      </c>
      <c r="K39" s="117" t="n">
        <f aca="false">IF(ISBLANK(E39),"",(0.000824493-(0.0000040899*E39)+(0.000000076438*E39^2)-(0.00000000082467*E39^3)+(0.0000000000053875*E39^4)))</f>
        <v>0.000788542819544229</v>
      </c>
      <c r="L39" s="117" t="n">
        <f aca="false">IF(ISBLANK(E39),"",(-0.00000572466+(0.00000010227*E39)-(0.0000000016546*E39^2)))</f>
        <v>-4.819806154E-006</v>
      </c>
      <c r="M39" s="117" t="n">
        <f aca="false">IF(ISBLANK(E39),"",IF(ISBLANK(G39),(O39+(K39*35)+(L39*35^1.5)+(0.00000048314*35^2)),(O39+(K39*G39)+(L39*G39^1.5)+(0.00000048314*G39^2))))</f>
        <v>1.02651668721343</v>
      </c>
      <c r="N39" s="118" t="n">
        <f aca="false">IF(ISBLANK(D39),"",IF(ISBLANK(G39),J39*(1+0.00001*(35-20)),J39*(1+0.00001*(G39-20))))</f>
        <v>108.885892897035</v>
      </c>
      <c r="O39" s="117" t="n">
        <f aca="false">IF(ISBLANK(E39),"",(0.999842594+(0.00006793952*E39)-(0.00000909529*E39^2)+(0.0000001001685*E39^3)-(0.000000001120083*E39^4)+(0.000000000006536332*E39^5)))</f>
        <v>0.999637172582749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3.516080029902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3.42525365023212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157.028134135423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152.971828019367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2007</v>
      </c>
      <c r="E40" s="135" t="n">
        <v>11.4</v>
      </c>
      <c r="F40" s="114" t="n">
        <v>2.9036</v>
      </c>
      <c r="G40" s="197" t="n">
        <v>34.51575</v>
      </c>
      <c r="H40" s="113" t="n">
        <v>800</v>
      </c>
      <c r="I40" s="135" t="n">
        <v>808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109.77</v>
      </c>
      <c r="K40" s="117" t="n">
        <f aca="false">IF(ISBLANK(E40),"",(0.000824493-(0.0000040899*E40)+(0.000000076438*E40^2)-(0.00000000082467*E40^3)+(0.0000000000053875*E40^4)))</f>
        <v>0.00078667123031814</v>
      </c>
      <c r="L40" s="117" t="n">
        <f aca="false">IF(ISBLANK(E40),"",(-0.00000572466+(0.00000010227*E40)-(0.0000000016546*E40^2)))</f>
        <v>-4.773813816E-006</v>
      </c>
      <c r="M40" s="117" t="n">
        <f aca="false">IF(ISBLANK(E40),"",IF(ISBLANK(G40),(O40+(K40*35)+(L40*35^1.5)+(0.00000048314*35^2)),(O40+(K40*G40)+(L40*G40^1.5)+(0.00000048314*G40^2))))</f>
        <v>1.02632591964645</v>
      </c>
      <c r="N40" s="118" t="n">
        <f aca="false">IF(ISBLANK(D40),"",IF(ISBLANK(G40),J40*(1+0.00001*(35-20)),J40*(1+0.00001*(G40-20))))</f>
        <v>109.785933938775</v>
      </c>
      <c r="O40" s="117" t="n">
        <f aca="false">IF(ISBLANK(E40),"",(0.999842594+(0.00006793952*E40)-(0.00000909529*E40^2)+(0.0000001001685*E40^3)-(0.000000001120083*E40^4)+(0.000000000006536332*E40^5)))</f>
        <v>0.99956582543903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3.02997244528325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2.95225170414387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135.31856940635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131.847561107065</v>
      </c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/>
      <c r="B41" s="111"/>
      <c r="C41" s="112" t="n">
        <v>7</v>
      </c>
      <c r="D41" s="113"/>
      <c r="E41" s="135"/>
      <c r="F41" s="114"/>
      <c r="G41" s="197"/>
      <c r="H41" s="113"/>
      <c r="I41" s="135"/>
      <c r="J41" s="116"/>
      <c r="K41" s="117"/>
      <c r="L41" s="117"/>
      <c r="M41" s="117"/>
      <c r="N41" s="118"/>
      <c r="O41" s="117"/>
      <c r="P41" s="119"/>
      <c r="Q41" s="120"/>
      <c r="R41" s="121"/>
      <c r="S41" s="121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197"/>
      <c r="H42" s="113"/>
      <c r="I42" s="135"/>
      <c r="J42" s="116"/>
      <c r="K42" s="117"/>
      <c r="L42" s="117"/>
      <c r="M42" s="117"/>
      <c r="N42" s="118"/>
      <c r="O42" s="117"/>
      <c r="P42" s="119"/>
      <c r="Q42" s="120"/>
      <c r="R42" s="121"/>
      <c r="S42" s="121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2008</v>
      </c>
      <c r="E43" s="135" t="n">
        <v>15.7</v>
      </c>
      <c r="F43" s="114" t="n">
        <v>1.8847</v>
      </c>
      <c r="G43" s="197" t="n">
        <v>35.06945</v>
      </c>
      <c r="H43" s="113" t="n">
        <v>300</v>
      </c>
      <c r="I43" s="135" t="n">
        <v>305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108.85</v>
      </c>
      <c r="K43" s="117" t="n">
        <f aca="false">IF(ISBLANK(E43),"",(0.000824493-(0.0000040899*E43)+(0.000000076438*E43^2)-(0.00000000082467*E43^3)+(0.0000000000053875*E43^4)))</f>
        <v>0.000776258718021729</v>
      </c>
      <c r="L43" s="117" t="n">
        <f aca="false">IF(ISBLANK(E43),"",(-0.00000572466+(0.00000010227*E43)-(0.0000000016546*E43^2)))</f>
        <v>-4.526863354E-006</v>
      </c>
      <c r="M43" s="117" t="n">
        <f aca="false">IF(ISBLANK(E43),"",IF(ISBLANK(G43),(O43+(K43*35)+(L43*35^1.5)+(0.00000048314*35^2)),(O43+(K43*G43)+(L43*G43^1.5)+(0.00000048314*G43^2))))</f>
        <v>1.02587019713209</v>
      </c>
      <c r="N43" s="118" t="n">
        <f aca="false">IF(ISBLANK(D43),"",IF(ISBLANK(G43),J43*(1+0.00001*(35-20)),J43*(1+0.00001*(G43-20))))</f>
        <v>108.866403096325</v>
      </c>
      <c r="O43" s="117" t="n">
        <f aca="false">IF(ISBLANK(E43),"",(0.999842594+(0.00006793952*E43)-(0.00000909529*E43^2)+(0.0000001001685*E43^3)-(0.000000001120083*E43^4)+(0.000000000006536332*E43^5)))</f>
        <v>0.998993169508746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1.97801525577318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1.928134047858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88.3381613228302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86.1104665773383</v>
      </c>
      <c r="T43" s="32"/>
      <c r="U43" s="32"/>
      <c r="V43" s="122"/>
      <c r="W43" s="122"/>
      <c r="X43" s="122"/>
      <c r="Y43" s="122"/>
      <c r="Z43" s="32"/>
      <c r="AA43" s="32"/>
      <c r="AB43" s="122"/>
      <c r="AC43" s="122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/>
      <c r="B44" s="111"/>
      <c r="C44" s="112" t="n">
        <v>10</v>
      </c>
      <c r="D44" s="113"/>
      <c r="E44" s="135"/>
      <c r="F44" s="114"/>
      <c r="G44" s="197"/>
      <c r="H44" s="113"/>
      <c r="I44" s="135"/>
      <c r="J44" s="116"/>
      <c r="K44" s="117"/>
      <c r="L44" s="117"/>
      <c r="M44" s="117"/>
      <c r="N44" s="118"/>
      <c r="O44" s="117"/>
      <c r="P44" s="119"/>
      <c r="Q44" s="120"/>
      <c r="R44" s="121"/>
      <c r="S44" s="121"/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2009</v>
      </c>
      <c r="E45" s="135" t="n">
        <v>19.4</v>
      </c>
      <c r="F45" s="114" t="n">
        <v>2.9143</v>
      </c>
      <c r="G45" s="197" t="n">
        <v>35.77395</v>
      </c>
      <c r="H45" s="113" t="n">
        <v>100</v>
      </c>
      <c r="I45" s="135" t="n">
        <v>101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109.15</v>
      </c>
      <c r="K45" s="117" t="n">
        <f aca="false">IF(ISBLANK(E45),"",(0.000824493-(0.0000040899*E45)+(0.000000076438*E45^2)-(0.00000000082467*E45^3)+(0.0000000000053875*E45^4)))</f>
        <v>0.00076865903573894</v>
      </c>
      <c r="L45" s="117" t="n">
        <f aca="false">IF(ISBLANK(E45),"",(-0.00000572466+(0.00000010227*E45)-(0.0000000016546*E45^2)))</f>
        <v>-4.363347256E-006</v>
      </c>
      <c r="M45" s="117" t="n">
        <f aca="false">IF(ISBLANK(E45),"",IF(ISBLANK(G45),(O45+(K45*35)+(L45*35^1.5)+(0.00000048314*35^2)),(O45+(K45*G45)+(L45*G45^1.5)+(0.00000048314*G45^2))))</f>
        <v>1.0255108520056</v>
      </c>
      <c r="N45" s="118" t="n">
        <f aca="false">IF(ISBLANK(D45),"",IF(ISBLANK(G45),J45*(1+0.00001*(35-20)),J45*(1+0.00001*(G45-20))))</f>
        <v>109.167217266425</v>
      </c>
      <c r="O45" s="117" t="n">
        <f aca="false">IF(ISBLANK(E45),"",(0.999842594+(0.00006793952*E45)-(0.00000909529*E45^2)+(0.0000001001685*E45^3)-(0.000000001120083*E45^4)+(0.000000000006536332*E45^5)))</f>
        <v>0.998328191304777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3.05875982678078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2.98266938940602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136.60421386403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133.206014930873</v>
      </c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2010</v>
      </c>
      <c r="E46" s="135" t="n">
        <v>19.5</v>
      </c>
      <c r="F46" s="114" t="n">
        <v>2.9372</v>
      </c>
      <c r="G46" s="197" t="n">
        <v>35.777</v>
      </c>
      <c r="H46" s="113" t="n">
        <v>100</v>
      </c>
      <c r="I46" s="135" t="n">
        <v>102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109.42</v>
      </c>
      <c r="K46" s="117" t="n">
        <f aca="false">IF(ISBLANK(E46),"",(0.000824493-(0.0000040899*E46)+(0.000000076438*E46^2)-(0.00000000082467*E46^3)+(0.0000000000053875*E46^4)))</f>
        <v>0.000768469653495469</v>
      </c>
      <c r="L46" s="117" t="n">
        <f aca="false">IF(ISBLANK(E46),"",(-0.00000572466+(0.00000010227*E46)-(0.0000000016546*E46^2)))</f>
        <v>-4.35955665E-006</v>
      </c>
      <c r="M46" s="117" t="n">
        <f aca="false">IF(ISBLANK(E46),"",IF(ISBLANK(G46),(O46+(K46*35)+(L46*35^1.5)+(0.00000048314*35^2)),(O46+(K46*G46)+(L46*G46^1.5)+(0.00000048314*G46^2))))</f>
        <v>1.02548717067502</v>
      </c>
      <c r="N46" s="118" t="n">
        <f aca="false">IF(ISBLANK(D46),"",IF(ISBLANK(G46),J46*(1+0.00001*(35-20)),J46*(1+0.00001*(G46-20))))</f>
        <v>109.4372631934</v>
      </c>
      <c r="O46" s="117" t="n">
        <f aca="false">IF(ISBLANK(E46),"",(0.999842594+(0.00006793952*E46)-(0.00000909529*E46^2)+(0.0000001001685*E46^3)-(0.000000001120083*E46^4)+(0.000000000006536332*E46^5)))</f>
        <v>0.998308143881684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3.07516970212356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2.99874029637967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137.337078896838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133.923741636316</v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35"/>
      <c r="F47" s="114"/>
      <c r="G47" s="197"/>
      <c r="H47" s="113"/>
      <c r="I47" s="135"/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/>
      <c r="U47" s="32"/>
      <c r="V47" s="122"/>
      <c r="W47" s="122"/>
      <c r="X47" s="122"/>
      <c r="Y47" s="122"/>
      <c r="Z47" s="32"/>
      <c r="AA47" s="32"/>
      <c r="AB47" s="122"/>
      <c r="AC47" s="122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2011</v>
      </c>
      <c r="E48" s="135" t="n">
        <v>21.2</v>
      </c>
      <c r="F48" s="114" t="n">
        <v>3.1362</v>
      </c>
      <c r="G48" s="197" t="n">
        <v>36.9992</v>
      </c>
      <c r="H48" s="113" t="n">
        <v>60</v>
      </c>
      <c r="I48" s="135" t="n">
        <v>61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110.81</v>
      </c>
      <c r="K48" s="117" t="n">
        <f aca="false">IF(ISBLANK(E48),"",(0.000824493-(0.0000040899*E48)+(0.000000076438*E48^2)-(0.00000000082467*E48^3)+(0.0000000000053875*E48^4)))</f>
        <v>0.00076537210854176</v>
      </c>
      <c r="L48" s="117" t="n">
        <f aca="false">IF(ISBLANK(E48),"",(-0.00000572466+(0.00000010227*E48)-(0.0000000016546*E48^2)))</f>
        <v>-4.300179424E-006</v>
      </c>
      <c r="M48" s="117" t="n">
        <f aca="false">IF(ISBLANK(E48),"",IF(ISBLANK(G48),(O48+(K48*35)+(L48*35^1.5)+(0.00000048314*35^2)),(O48+(K48*G48)+(L48*G48^1.5)+(0.00000048314*G48^2))))</f>
        <v>1.02596305028121</v>
      </c>
      <c r="N48" s="118" t="n">
        <f aca="false">IF(ISBLANK(D48),"",IF(ISBLANK(G48),J48*(1+0.00001*(35-20)),J48*(1+0.00001*(G48-20))))</f>
        <v>110.82883681352</v>
      </c>
      <c r="O48" s="117" t="n">
        <f aca="false">IF(ISBLANK(E48),"",(0.999842594+(0.00006793952*E48)-(0.00000909529*E48^2)+(0.0000001001685*E48^3)-(0.000000001120083*E48^4)+(0.000000000006536332*E48^5)))</f>
        <v>0.997951281016373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3.24258908409388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3.16053203203087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144.814028495633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141.149360550499</v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1</v>
      </c>
      <c r="C49" s="112" t="n">
        <v>15</v>
      </c>
      <c r="D49" s="113" t="n">
        <v>2012</v>
      </c>
      <c r="E49" s="135" t="n">
        <v>25.4</v>
      </c>
      <c r="F49" s="114" t="n">
        <v>4.4543</v>
      </c>
      <c r="G49" s="197" t="n">
        <v>35.8581</v>
      </c>
      <c r="H49" s="113" t="n">
        <v>40</v>
      </c>
      <c r="I49" s="135" t="n">
        <v>43</v>
      </c>
      <c r="J49" s="116" t="n">
        <f aca="false">IF(ISBLANK(D49),"",IF(VLOOKUP(D49,'Volumes flacons'!$A$5:$C$1023,2)=0,"",IF(D49&gt;'Volumes flacons'!$A$1023,"Mauvais numéro",IF(D49&lt;'Volumes flacons'!$A$5,"Mauvais numéro",(VLOOKUP(D49,'Volumes flacons'!$A$5:$C$1023,3))))))</f>
        <v>110.46</v>
      </c>
      <c r="K49" s="117" t="n">
        <f aca="false">IF(ISBLANK(E49),"",(0.000824493-(0.0000040899*E49)+(0.000000076438*E49^2)-(0.00000000082467*E49^3)+(0.0000000000053875*E49^4)))</f>
        <v>0.00075865280681654</v>
      </c>
      <c r="L49" s="117" t="n">
        <f aca="false">IF(ISBLANK(E49),"",(-0.00000572466+(0.00000010227*E49)-(0.0000000016546*E49^2)))</f>
        <v>-4.194483736E-006</v>
      </c>
      <c r="M49" s="117" t="n">
        <f aca="false">IF(ISBLANK(E49),"",IF(ISBLANK(G49),(O49+(K49*35)+(L49*35^1.5)+(0.00000048314*35^2)),(O49+(K49*G49)+(L49*G49^1.5)+(0.00000048314*G49^2))))</f>
        <v>1.02386911255013</v>
      </c>
      <c r="N49" s="118" t="n">
        <f aca="false">IF(ISBLANK(D49),"",IF(ISBLANK(G49),J49*(1+0.00001*(35-20)),J49*(1+0.00001*(G49-20))))</f>
        <v>110.47751685726</v>
      </c>
      <c r="O49" s="117" t="n">
        <f aca="false">IF(ISBLANK(E49),"",(0.999842594+(0.00006793952*E49)-(0.00000909529*E49^2)+(0.0000001001685*E49^3)-(0.000000001120083*E49^4)+(0.000000000006536332*E49^5)))</f>
        <v>0.996944698308382</v>
      </c>
      <c r="P49" s="119" t="n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4.62697639383719</v>
      </c>
      <c r="Q49" s="120" t="n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>4.51910926613741</v>
      </c>
      <c r="R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>206.640765748769</v>
      </c>
      <c r="S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>201.823419825697</v>
      </c>
      <c r="T49" s="32"/>
      <c r="U49" s="32"/>
      <c r="V49" s="122"/>
      <c r="W49" s="122"/>
      <c r="X49" s="122"/>
      <c r="Y49" s="122"/>
      <c r="Z49" s="32"/>
      <c r="AA49" s="32"/>
      <c r="AB49" s="122"/>
      <c r="AC49" s="122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/>
      <c r="B50" s="111"/>
      <c r="C50" s="112" t="n">
        <v>16</v>
      </c>
      <c r="D50" s="113"/>
      <c r="E50" s="135"/>
      <c r="F50" s="114"/>
      <c r="G50" s="197"/>
      <c r="H50" s="113"/>
      <c r="I50" s="135"/>
      <c r="J50" s="116"/>
      <c r="K50" s="117"/>
      <c r="L50" s="117"/>
      <c r="M50" s="117"/>
      <c r="N50" s="118"/>
      <c r="O50" s="117"/>
      <c r="P50" s="119"/>
      <c r="Q50" s="120"/>
      <c r="R50" s="121"/>
      <c r="S50" s="121"/>
      <c r="T50" s="32"/>
      <c r="U50" s="32"/>
      <c r="V50" s="122"/>
      <c r="W50" s="122"/>
      <c r="X50" s="122"/>
      <c r="Y50" s="122"/>
      <c r="Z50" s="32"/>
      <c r="AA50" s="32"/>
      <c r="AB50" s="122"/>
      <c r="AC50" s="122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1</v>
      </c>
      <c r="C51" s="112" t="n">
        <v>17</v>
      </c>
      <c r="D51" s="113" t="n">
        <v>2013</v>
      </c>
      <c r="E51" s="135" t="n">
        <v>29.1</v>
      </c>
      <c r="F51" s="114" t="n">
        <v>4.4966</v>
      </c>
      <c r="G51" s="197" t="n">
        <v>35.22055</v>
      </c>
      <c r="H51" s="113" t="n">
        <v>20</v>
      </c>
      <c r="I51" s="135" t="n">
        <v>25</v>
      </c>
      <c r="J51" s="116" t="n">
        <f aca="false">IF(ISBLANK(D51),"",IF(VLOOKUP(D51,'Volumes flacons'!$A$5:$C$1023,2)=0,"",IF(D51&gt;'Volumes flacons'!$A$1023,"Mauvais numéro",IF(D51&lt;'Volumes flacons'!$A$5,"Mauvais numéro",(VLOOKUP(D51,'Volumes flacons'!$A$5:$C$1023,3))))))</f>
        <v>109.83</v>
      </c>
      <c r="K51" s="117" t="n">
        <f aca="false">IF(ISBLANK(E51),"",(0.000824493-(0.0000040899*E51)+(0.000000076438*E51^2)-(0.00000000082467*E51^3)+(0.0000000000053875*E51^4)))</f>
        <v>0.000753747020782669</v>
      </c>
      <c r="L51" s="117" t="n">
        <f aca="false">IF(ISBLANK(E51),"",(-0.00000572466+(0.00000010227*E51)-(0.0000000016546*E51^2)))</f>
        <v>-4.149734826E-006</v>
      </c>
      <c r="M51" s="117" t="n">
        <f aca="false">IF(ISBLANK(E51),"",IF(ISBLANK(G51),(O51+(K51*35)+(L51*35^1.5)+(0.00000048314*35^2)),(O51+(K51*G51)+(L51*G51^1.5)+(0.00000048314*G51^2))))</f>
        <v>1.0221985421664</v>
      </c>
      <c r="N51" s="118" t="n">
        <f aca="false">IF(ISBLANK(D51),"",IF(ISBLANK(G51),J51*(1+0.00001*(35-20)),J51*(1+0.00001*(G51-20))))</f>
        <v>109.846716730065</v>
      </c>
      <c r="O51" s="117" t="n">
        <f aca="false">IF(ISBLANK(E51),"",(0.999842594+(0.00006793952*E51)-(0.00000909529*E51^2)+(0.0000001001685*E51^3)-(0.000000001120083*E51^4)+(0.000000000006536332*E51^5)))</f>
        <v>0.995919218845254</v>
      </c>
      <c r="P51" s="119" t="n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>4.6983955533294</v>
      </c>
      <c r="Q51" s="120" t="n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>4.59636299556038</v>
      </c>
      <c r="R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>209.830345411691</v>
      </c>
      <c r="S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>205.273571381727</v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/>
      <c r="B52" s="111"/>
      <c r="C52" s="112" t="n">
        <v>18</v>
      </c>
      <c r="D52" s="113"/>
      <c r="E52" s="135"/>
      <c r="F52" s="114"/>
      <c r="G52" s="197"/>
      <c r="H52" s="113"/>
      <c r="I52" s="135"/>
      <c r="J52" s="116"/>
      <c r="K52" s="117"/>
      <c r="L52" s="117"/>
      <c r="M52" s="117"/>
      <c r="N52" s="118"/>
      <c r="O52" s="117"/>
      <c r="P52" s="119"/>
      <c r="Q52" s="120"/>
      <c r="R52" s="121"/>
      <c r="S52" s="121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s="140" customFormat="true" ht="15.75" hidden="false" customHeight="false" outlineLevel="0" collapsed="false">
      <c r="A53" s="140" t="n">
        <f aca="false">IF(ISBLANK(VLOOKUP(D53,'Volumes flacons'!A5:C623,3)),0,1)</f>
        <v>1</v>
      </c>
      <c r="B53" s="83" t="n">
        <f aca="false">IF(ISBLANK(D53),0,IF(ISBLANK(E53),0,IF(ISBLANK(F53),0,1)))</f>
        <v>1</v>
      </c>
      <c r="C53" s="141" t="n">
        <v>19</v>
      </c>
      <c r="D53" s="142" t="n">
        <v>2014</v>
      </c>
      <c r="E53" s="142" t="n">
        <v>29.9</v>
      </c>
      <c r="F53" s="185" t="n">
        <v>4.3384</v>
      </c>
      <c r="G53" s="144" t="n">
        <v>34.6319</v>
      </c>
      <c r="H53" s="142" t="n">
        <v>0</v>
      </c>
      <c r="I53" s="142" t="n">
        <v>3.2</v>
      </c>
      <c r="J53" s="145" t="n">
        <f aca="false">IF(ISBLANK(D53),"",IF(VLOOKUP(D53,'Volumes flacons'!$A$5:$C$1023,2)=0,"",IF(D53&gt;'Volumes flacons'!$A$1023,"Mauvais numéro",IF(D53&lt;'Volumes flacons'!$A$5,"Mauvais numéro",(VLOOKUP(D53,'Volumes flacons'!$A$5:$C$1023,3))))))</f>
        <v>112.03</v>
      </c>
      <c r="K53" s="182" t="n">
        <f aca="false">IF(ISBLANK(E53),"",(0.000824493-(0.0000040899*E53)+(0.000000076438*E53^2)-(0.00000000082467*E53^3)+(0.0000000000053875*E53^4)))</f>
        <v>0.000752803136180709</v>
      </c>
      <c r="L53" s="182" t="n">
        <f aca="false">IF(ISBLANK(E53),"",(-0.00000572466+(0.00000010227*E53)-(0.0000000016546*E53^2)))</f>
        <v>-4.146015946E-006</v>
      </c>
      <c r="M53" s="182" t="n">
        <f aca="false">IF(ISBLANK(E53),"",IF(ISBLANK(G53),(O53+(K53*35)+(L53*35^1.5)+(0.00000048314*35^2)),(O53+(K53*G53)+(L53*G53^1.5)+(0.00000048314*G53^2))))</f>
        <v>1.02148675979148</v>
      </c>
      <c r="N53" s="183" t="n">
        <f aca="false">IF(ISBLANK(D53),"",IF(ISBLANK(G53),J53*(1+0.00001*(35-20)),J53*(1+0.00001*(G53-20))))</f>
        <v>112.04639211757</v>
      </c>
      <c r="O53" s="182" t="n">
        <f aca="false">IF(ISBLANK(E53),"",(0.999842594+(0.00006793952*E53)-(0.00000909529*E53^2)+(0.0000001001685*E53^3)-(0.000000001120083*E53^4)+(0.000000000006536332*E53^5)))</f>
        <v>0.995681272050305</v>
      </c>
      <c r="P53" s="148" t="n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4.44191144372961</v>
      </c>
      <c r="Q53" s="149" t="n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>4.34847676795768</v>
      </c>
      <c r="R53" s="150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>198.375765076965</v>
      </c>
      <c r="S53" s="150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>194.20297245699</v>
      </c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14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15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16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17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18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19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20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21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3" customFormat="false" ht="15.75" hidden="false" customHeight="false" outlineLevel="0" collapsed="false">
      <c r="A63" s="110" t="n">
        <f aca="false">IF(ISBLANK(VLOOKUP(D63,'Volumes flacons'!A5:C623,3)),0,1)</f>
        <v>1</v>
      </c>
      <c r="B63" s="111" t="n">
        <f aca="false">IF(ISBLANK(D63),0,IF(ISBLANK(E63),0,IF(ISBLANK(F63),0,1)))</f>
        <v>0</v>
      </c>
      <c r="C63" s="112" t="n">
        <v>22</v>
      </c>
      <c r="D63" s="113"/>
      <c r="E63" s="113"/>
      <c r="F63" s="124"/>
      <c r="G63" s="115"/>
      <c r="H63" s="113"/>
      <c r="I63" s="113"/>
      <c r="J63" s="116" t="str">
        <f aca="false">IF(ISBLANK(D63),"",IF(VLOOKUP(D63,'Volumes flacons'!$A$5:$C$1023,2)=0,"",IF(D63&gt;'Volumes flacons'!$A$1023,"Mauvais numéro",IF(D63&lt;'Volumes flacons'!$A$5,"Mauvais numéro",(VLOOKUP(D63,'Volumes flacons'!$A$5:$C$1023,3))))))</f>
        <v/>
      </c>
      <c r="K63" s="117" t="str">
        <f aca="false">IF(ISBLANK(E63),"",(0.000824493-(0.0000040899*E63)+(0.000000076438*E63^2)-(0.00000000082467*E63^3)+(0.0000000000053875*E63^4)))</f>
        <v/>
      </c>
      <c r="L63" s="117" t="str">
        <f aca="false">IF(ISBLANK(E63),"",(-0.00000572466+(0.00000010227*E63)-(0.0000000016546*E63^2)))</f>
        <v/>
      </c>
      <c r="M63" s="117" t="str">
        <f aca="false">IF(ISBLANK(E63),"",IF(ISBLANK(G63),(O63+(K63*35)+(L63*35^1.5)+(0.00000048314*35^2)),(O63+(K63*G63)+(L63*G63^1.5)+(0.00000048314*G63^2))))</f>
        <v/>
      </c>
      <c r="N63" s="118" t="str">
        <f aca="false">IF(ISBLANK(D63),"",IF(ISBLANK(G63),J63*(1+0.00001*(35-20)),J63*(1+0.00001*(G63-20))))</f>
        <v/>
      </c>
      <c r="O63" s="117" t="str">
        <f aca="false">IF(ISBLANK(E63),"",(0.999842594+(0.00006793952*E63)-(0.00000909529*E63^2)+(0.0000001001685*E63^3)-(0.000000001120083*E63^4)+(0.000000000006536332*E63^5)))</f>
        <v/>
      </c>
      <c r="P63" s="119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N°",IF(AND(D63&gt;499,D63&lt;1141),"Err.N°",(((((F63)+'Correction de volume'!$G$7)*(($P$21)*($P$19)*5598)/(($R$16)-($R$17)))-(($P$27)*1000))/((N63)-($P$26))))))))))))</f>
        <v/>
      </c>
      <c r="Q63" s="120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Flac.",P63/M63)))))))))</f>
        <v/>
      </c>
      <c r="R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Flac.",((44.66*P63)/M63)))))))))))</f>
        <v/>
      </c>
      <c r="T63" s="32"/>
      <c r="U63" s="32"/>
      <c r="V63" s="122"/>
      <c r="W63" s="122"/>
      <c r="X63" s="122"/>
      <c r="Y63" s="122"/>
      <c r="Z63" s="32"/>
      <c r="AA63" s="32"/>
      <c r="AB63" s="122"/>
      <c r="AC63" s="122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</row>
    <row r="64" customFormat="false" ht="15.75" hidden="false" customHeight="false" outlineLevel="0" collapsed="false">
      <c r="A64" s="110" t="n">
        <f aca="false">IF(ISBLANK(VLOOKUP(D64,'Volumes flacons'!A5:C623,3)),0,1)</f>
        <v>1</v>
      </c>
      <c r="B64" s="111" t="n">
        <f aca="false">IF(ISBLANK(D64),0,IF(ISBLANK(E64),0,IF(ISBLANK(F64),0,1)))</f>
        <v>0</v>
      </c>
      <c r="C64" s="112" t="n">
        <v>23</v>
      </c>
      <c r="D64" s="113"/>
      <c r="E64" s="113"/>
      <c r="F64" s="124"/>
      <c r="G64" s="115"/>
      <c r="H64" s="113"/>
      <c r="I64" s="113"/>
      <c r="J64" s="116" t="str">
        <f aca="false">IF(ISBLANK(D64),"",IF(VLOOKUP(D64,'Volumes flacons'!$A$5:$C$1023,2)=0,"",IF(D64&gt;'Volumes flacons'!$A$1023,"Mauvais numéro",IF(D64&lt;'Volumes flacons'!$A$5,"Mauvais numéro",(VLOOKUP(D64,'Volumes flacons'!$A$5:$C$1023,3))))))</f>
        <v/>
      </c>
      <c r="K64" s="117" t="str">
        <f aca="false">IF(ISBLANK(E64),"",(0.000824493-(0.0000040899*E64)+(0.000000076438*E64^2)-(0.00000000082467*E64^3)+(0.0000000000053875*E64^4)))</f>
        <v/>
      </c>
      <c r="L64" s="117" t="str">
        <f aca="false">IF(ISBLANK(E64),"",(-0.00000572466+(0.00000010227*E64)-(0.0000000016546*E64^2)))</f>
        <v/>
      </c>
      <c r="M64" s="117" t="str">
        <f aca="false">IF(ISBLANK(E64),"",IF(ISBLANK(G64),(O64+(K64*35)+(L64*35^1.5)+(0.00000048314*35^2)),(O64+(K64*G64)+(L64*G64^1.5)+(0.00000048314*G64^2))))</f>
        <v/>
      </c>
      <c r="N64" s="118" t="str">
        <f aca="false">IF(ISBLANK(D64),"",IF(ISBLANK(G64),J64*(1+0.00001*(35-20)),J64*(1+0.00001*(G64-20))))</f>
        <v/>
      </c>
      <c r="O64" s="117" t="str">
        <f aca="false">IF(ISBLANK(E64),"",(0.999842594+(0.00006793952*E64)-(0.00000909529*E64^2)+(0.0000001001685*E64^3)-(0.000000001120083*E64^4)+(0.000000000006536332*E64^5)))</f>
        <v/>
      </c>
      <c r="P64" s="119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N°",IF(AND(D64&gt;499,D64&lt;1141),"Err.N°",(((((F64)+'Correction de volume'!$G$7)*(($P$21)*($P$19)*5598)/(($R$16)-($R$17)))-(($P$27)*1000))/((N64)-($P$26))))))))))))</f>
        <v/>
      </c>
      <c r="Q64" s="120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Flac.",P64/M64)))))))))</f>
        <v/>
      </c>
      <c r="R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Flac.",((44.66*P64)/M64)))))))))))</f>
        <v/>
      </c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</row>
    <row r="65" customFormat="false" ht="15.75" hidden="false" customHeight="false" outlineLevel="0" collapsed="false">
      <c r="A65" s="110" t="n">
        <f aca="false">IF(ISBLANK(VLOOKUP(D65,'Volumes flacons'!A5:C623,3)),0,1)</f>
        <v>1</v>
      </c>
      <c r="B65" s="111" t="n">
        <f aca="false">IF(ISBLANK(D65),0,IF(ISBLANK(E65),0,IF(ISBLANK(F65),0,1)))</f>
        <v>0</v>
      </c>
      <c r="C65" s="112" t="n">
        <v>24</v>
      </c>
      <c r="D65" s="113"/>
      <c r="E65" s="113"/>
      <c r="F65" s="124"/>
      <c r="G65" s="115"/>
      <c r="H65" s="113"/>
      <c r="I65" s="113"/>
      <c r="J65" s="116" t="str">
        <f aca="false">IF(ISBLANK(D65),"",IF(VLOOKUP(D65,'Volumes flacons'!$A$5:$C$1023,2)=0,"",IF(D65&gt;'Volumes flacons'!$A$1023,"Mauvais numéro",IF(D65&lt;'Volumes flacons'!$A$5,"Mauvais numéro",(VLOOKUP(D65,'Volumes flacons'!$A$5:$C$1023,3))))))</f>
        <v/>
      </c>
      <c r="K65" s="117" t="str">
        <f aca="false">IF(ISBLANK(E65),"",(0.000824493-(0.0000040899*E65)+(0.000000076438*E65^2)-(0.00000000082467*E65^3)+(0.0000000000053875*E65^4)))</f>
        <v/>
      </c>
      <c r="L65" s="117" t="str">
        <f aca="false">IF(ISBLANK(E65),"",(-0.00000572466+(0.00000010227*E65)-(0.0000000016546*E65^2)))</f>
        <v/>
      </c>
      <c r="M65" s="117" t="str">
        <f aca="false">IF(ISBLANK(E65),"",IF(ISBLANK(G65),(O65+(K65*35)+(L65*35^1.5)+(0.00000048314*35^2)),(O65+(K65*G65)+(L65*G65^1.5)+(0.00000048314*G65^2))))</f>
        <v/>
      </c>
      <c r="N65" s="118" t="str">
        <f aca="false">IF(ISBLANK(D65),"",IF(ISBLANK(G65),J65*(1+0.00001*(35-20)),J65*(1+0.00001*(G65-20))))</f>
        <v/>
      </c>
      <c r="O65" s="117" t="str">
        <f aca="false">IF(ISBLANK(E65),"",(0.999842594+(0.00006793952*E65)-(0.00000909529*E65^2)+(0.0000001001685*E65^3)-(0.000000001120083*E65^4)+(0.000000000006536332*E65^5)))</f>
        <v/>
      </c>
      <c r="P65" s="119" t="str">
        <f aca="false">IF(ISBLANK($R$16),"",IF(A65=0,"",IF(ISBLANK($R$17),"",IF(B65=0,"",IF($O$28=$I$29,"",IF(AND($I$29=$O$29,D65&lt;1000),"N° Flac.",IF(AND($I$29=$O$30,D65&gt;1000),"N° Flac.",IF(AND(D65&gt;1202,D65&lt;2001),"Err. N°",IF(AND(D65&gt;499,D65&lt;1141),"Err.N°",(((((F65)+'Correction de volume'!$G$7)*(($P$21)*($P$19)*5598)/(($R$16)-($R$17)))-(($P$27)*1000))/((N65)-($P$26))))))))))))</f>
        <v/>
      </c>
      <c r="Q65" s="120" t="str">
        <f aca="false">IF(ISBLANK($R$16),"",IF(A65=0,"",IF(ISBLANK($R$17),"",IF(AND(D65&gt;1202,D65&lt;2001),"Err. N°",IF(AND(D65&gt;499,D65&lt;1141),"Err.N°",IF(B65=0,"",IF($O$28=$I$29,"",IF(AND($I$29=$O$29,D65&lt;1000),"N° Flac.",IF(AND($I$29=$O$30,D65&gt;1000),"N° Flac.",P65/M65)))))))))</f>
        <v/>
      </c>
      <c r="R65" s="121" t="str">
        <f aca="false">IF(ISBLANK($R$16),"",IF(A65=0,"",IF(ISBLANK($R$17),"",IF(B65=0,"",IF(ISBLANK(J65),"",IF(AND(D65&gt;1202,D65&lt;2001),"Err. N°",IF(AND(D65&gt;499,D65&lt;1141),"Err.N°",IF($I$29=$O$28,"",IF(AND($I$29=$O$29,D65&lt;1000),"N° Flac.",IF(AND($I$29=$O$30,D65&gt;1000),"N° Flac.",((44.66*P65))))))))))))</f>
        <v/>
      </c>
      <c r="S65" s="121" t="str">
        <f aca="false">IF(ISBLANK($R$16),"",IF(A65=0,"",IF(ISBLANK($R$17),"",IF(B65=0,"",IF(ISBLANK(J65),"",IF(AND(D65&gt;1202,D65&lt;2001),"Err. N°",IF(AND(D65&gt;499,D65&lt;1141),"Err.N°",IF($I$29=$O$28,"",IF(AND($I$29=$O$29,D65&lt;1000),"N° Flac.",IF(AND($I$29=$O$30,D65&gt;1000),"N° Flac.",((44.66*P65)/M65)))))))))))</f>
        <v/>
      </c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</row>
    <row r="67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1" sqref="T45:AC45 I1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4.9716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2</v>
      </c>
      <c r="J9" s="29" t="n">
        <v>59.96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-2°59.96</v>
      </c>
      <c r="P9" s="29" t="s">
        <v>16</v>
      </c>
      <c r="Q9" s="33" t="n">
        <f aca="false">IF(ISBLANK(I9),"",IF(ISBLANK(J9),"",IF(J9&gt;60,"ERREUR !!",O11*(I9+(J9/60)))))</f>
        <v>-2.99933333333333</v>
      </c>
      <c r="R9" s="33"/>
      <c r="V9" s="127" t="n">
        <v>4.9682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-0°0,1</v>
      </c>
      <c r="P10" s="29" t="s">
        <v>17</v>
      </c>
      <c r="Q10" s="33" t="n">
        <f aca="false">IF(ISBLANK(I10),"",IF(ISBLANK(J10),"",IF(J10&gt;60,"ERREUR !!",O12*(I10+(J10/60)))))</f>
        <v>-0.00166666666666667</v>
      </c>
      <c r="R10" s="33"/>
      <c r="S10" s="35"/>
      <c r="T10" s="35"/>
      <c r="V10" s="0" t="n">
        <v>4.9777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42074</v>
      </c>
      <c r="K11" s="38"/>
      <c r="L11" s="38"/>
      <c r="M11" s="38"/>
      <c r="N11" s="39" t="str">
        <f aca="false">I9&amp;"°"&amp;J9</f>
        <v>2°59.96</v>
      </c>
      <c r="O11" s="40" t="n">
        <f aca="false">IF(P9=M10,-1,1)</f>
        <v>-1</v>
      </c>
      <c r="P11" s="41" t="str">
        <f aca="false">TEXT(J11,"aaaa-mm-jj")&amp;"T"&amp;TEXT(J12,"hh:mm:ss")&amp;"z"</f>
        <v>2019-03-12T20:15:09z</v>
      </c>
      <c r="Q11" s="41"/>
      <c r="R11" s="41"/>
      <c r="T11" s="42"/>
      <c r="U11" s="42"/>
      <c r="V11" s="5" t="n">
        <v>4.9736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0.843854166666667</v>
      </c>
      <c r="K12" s="45"/>
      <c r="L12" s="45"/>
      <c r="M12" s="45"/>
      <c r="N12" s="46" t="str">
        <f aca="false">I10&amp;"°"&amp;J10</f>
        <v>0°0,1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4.9603</v>
      </c>
      <c r="W12" s="5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25.8</v>
      </c>
      <c r="S14" s="55" t="s">
        <v>24</v>
      </c>
      <c r="V14" s="189" t="n">
        <f aca="false">AVERAGE(V8:V13)</f>
        <v>4.97028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25.8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4.9703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0.996839926411263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0.0200021133497927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5.01150522864554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4.9700117226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0.005999652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0.00402219729984516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2015</v>
      </c>
      <c r="E35" s="135" t="n">
        <v>6.8</v>
      </c>
      <c r="F35" s="114" t="n">
        <v>5.3588</v>
      </c>
      <c r="G35" s="198" t="n">
        <v>34.9593</v>
      </c>
      <c r="H35" s="113" t="n">
        <v>2000</v>
      </c>
      <c r="I35" s="135" t="n">
        <v>2023.1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110.12</v>
      </c>
      <c r="K35" s="117" t="n">
        <f aca="false">IF(ISBLANK(E35),"",(0.000824493-(0.0000040899*E35)+(0.000000076438*E35^2)-(0.00000000082467*E35^3)+(0.0000000000053875*E35^4)))</f>
        <v>0.00079996838969888</v>
      </c>
      <c r="L35" s="117" t="n">
        <f aca="false">IF(ISBLANK(E35),"",(-0.00000572466+(0.00000010227*E35)-(0.0000000016546*E35^2)))</f>
        <v>-5.105732704E-006</v>
      </c>
      <c r="M35" s="117" t="n">
        <f aca="false">IF(ISBLANK(E35),"",IF(ISBLANK(G35),(O35+(K35*35)+(L35*35^1.5)+(0.00000048314*35^2)),(O35+(K35*G35)+(L35*G35^1.5)+(0.00000048314*G35^2))))</f>
        <v>1.02741465487535</v>
      </c>
      <c r="N35" s="118" t="n">
        <f aca="false">IF(ISBLANK(D35),"",IF(ISBLANK(G35),J35*(1+0.00001*(35-20)),J35*(1+0.00001*(G35-20))))</f>
        <v>110.13647318116</v>
      </c>
      <c r="O35" s="117" t="n">
        <f aca="false">IF(ISBLANK(E35),"",(0.999842594+(0.00006793952*E35)-(0.00000909529*E35^2)+(0.0000001001685*E35^3)-(0.000000001120083*E35^4)+(0.000000000006536332*E35^5)))</f>
        <v>0.99991321285054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5.58732636364921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5.43823892051362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249.529995400573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242.871750190138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/>
      <c r="B36" s="111"/>
      <c r="C36" s="112" t="n">
        <v>2</v>
      </c>
      <c r="D36" s="113"/>
      <c r="E36" s="135"/>
      <c r="F36" s="114"/>
      <c r="G36" s="198"/>
      <c r="H36" s="113"/>
      <c r="I36" s="135"/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2016</v>
      </c>
      <c r="E37" s="135" t="n">
        <v>8.7</v>
      </c>
      <c r="F37" s="114" t="n">
        <v>4.7483</v>
      </c>
      <c r="G37" s="198" t="n">
        <v>34.94655</v>
      </c>
      <c r="H37" s="113" t="n">
        <v>1500</v>
      </c>
      <c r="I37" s="135" t="n">
        <v>1515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107.63</v>
      </c>
      <c r="K37" s="117" t="n">
        <f aca="false">IF(ISBLANK(E37),"",(0.000824493-(0.0000040899*E37)+(0.000000076438*E37^2)-(0.00000000082467*E37^3)+(0.0000000000053875*E37^4)))</f>
        <v>0.000794184279409729</v>
      </c>
      <c r="L37" s="117" t="n">
        <f aca="false">IF(ISBLANK(E37),"",(-0.00000572466+(0.00000010227*E37)-(0.0000000016546*E37^2)))</f>
        <v>-4.960147674E-006</v>
      </c>
      <c r="M37" s="117" t="n">
        <f aca="false">IF(ISBLANK(E37),"",IF(ISBLANK(G37),(O37+(K37*35)+(L37*35^1.5)+(0.00000048314*35^2)),(O37+(K37*G37)+(L37*G37^1.5)+(0.00000048314*G37^2))))</f>
        <v>1.02712444605802</v>
      </c>
      <c r="N37" s="118" t="n">
        <f aca="false">IF(ISBLANK(D37),"",IF(ISBLANK(G37),J37*(1+0.00001*(35-20)),J37*(1+0.00001*(G37-20))))</f>
        <v>107.646086971765</v>
      </c>
      <c r="O37" s="117" t="n">
        <f aca="false">IF(ISBLANK(E37),"",(0.999842594+(0.00006793952*E37)-(0.00000909529*E37^2)+(0.0000001001685*E37^3)-(0.000000001120083*E37^4)+(0.000000000006536332*E37^5)))</f>
        <v>0.99980511543738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5.06567780211963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4.9319026740733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226.233170642663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220.258773424114</v>
      </c>
      <c r="T37" s="123"/>
      <c r="U37" s="123"/>
      <c r="V37" s="123"/>
      <c r="W37" s="137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/>
      <c r="B38" s="111"/>
      <c r="C38" s="112" t="n">
        <v>4</v>
      </c>
      <c r="D38" s="113"/>
      <c r="E38" s="135"/>
      <c r="F38" s="114"/>
      <c r="G38" s="198"/>
      <c r="H38" s="113"/>
      <c r="I38" s="135"/>
      <c r="J38" s="116"/>
      <c r="K38" s="117"/>
      <c r="L38" s="117"/>
      <c r="M38" s="117"/>
      <c r="N38" s="118"/>
      <c r="O38" s="117"/>
      <c r="P38" s="119"/>
      <c r="Q38" s="120"/>
      <c r="R38" s="121"/>
      <c r="S38" s="121"/>
      <c r="T38" s="123"/>
      <c r="U38" s="123"/>
      <c r="V38" s="123"/>
      <c r="W38" s="137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2017</v>
      </c>
      <c r="E39" s="135" t="n">
        <v>8.6</v>
      </c>
      <c r="F39" s="114" t="n">
        <v>3.3915</v>
      </c>
      <c r="G39" s="198" t="n">
        <v>34.6033</v>
      </c>
      <c r="H39" s="113" t="n">
        <v>1000</v>
      </c>
      <c r="I39" s="135" t="n">
        <v>1008.1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109.96</v>
      </c>
      <c r="K39" s="117" t="n">
        <f aca="false">IF(ISBLANK(E39),"",(0.000824493-(0.0000040899*E39)+(0.000000076438*E39^2)-(0.00000000082467*E39^3)+(0.0000000000053875*E39^4)))</f>
        <v>0.0007944781482431</v>
      </c>
      <c r="L39" s="117" t="n">
        <f aca="false">IF(ISBLANK(E39),"",(-0.00000572466+(0.00000010227*E39)-(0.0000000016546*E39^2)))</f>
        <v>-4.967512216E-006</v>
      </c>
      <c r="M39" s="117" t="n">
        <f aca="false">IF(ISBLANK(E39),"",IF(ISBLANK(G39),(O39+(K39*35)+(L39*35^1.5)+(0.00000048314*35^2)),(O39+(K39*G39)+(L39*G39^1.5)+(0.00000048314*G39^2))))</f>
        <v>1.02687100231582</v>
      </c>
      <c r="N39" s="118" t="n">
        <f aca="false">IF(ISBLANK(D39),"",IF(ISBLANK(G39),J39*(1+0.00001*(35-20)),J39*(1+0.00001*(G39-20))))</f>
        <v>109.97605778868</v>
      </c>
      <c r="O39" s="117" t="n">
        <f aca="false">IF(ISBLANK(E39),"",(0.999842594+(0.00006793952*E39)-(0.00000909529*E39^2)+(0.0000001001685*E39^3)-(0.000000001120083*E39^4)+(0.000000000006536332*E39^5)))</f>
        <v>0.999812079540344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3.53554644002167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3.44302880502831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157.897504011368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153.765666432564</v>
      </c>
      <c r="T39" s="32"/>
      <c r="U39" s="32"/>
      <c r="V39" s="122"/>
      <c r="W39" s="122"/>
      <c r="X39" s="122"/>
      <c r="Y39" s="122"/>
      <c r="Z39" s="32"/>
      <c r="AA39" s="32"/>
      <c r="AB39" s="122"/>
      <c r="AC39" s="122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2018</v>
      </c>
      <c r="E40" s="135" t="n">
        <v>9.4</v>
      </c>
      <c r="F40" s="114" t="n">
        <v>2.9527</v>
      </c>
      <c r="G40" s="198" t="n">
        <v>34.51485</v>
      </c>
      <c r="H40" s="113" t="n">
        <v>800</v>
      </c>
      <c r="I40" s="135" t="n">
        <v>804.5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109.32</v>
      </c>
      <c r="K40" s="117" t="n">
        <f aca="false">IF(ISBLANK(E40),"",(0.000824493-(0.0000040899*E40)+(0.000000076438*E40^2)-(0.00000000082467*E40^3)+(0.0000000000053875*E40^4)))</f>
        <v>0.00079215910682294</v>
      </c>
      <c r="L40" s="117" t="n">
        <f aca="false">IF(ISBLANK(E40),"",(-0.00000572466+(0.00000010227*E40)-(0.0000000016546*E40^2)))</f>
        <v>-4.909522456E-006</v>
      </c>
      <c r="M40" s="117" t="n">
        <f aca="false">IF(ISBLANK(E40),"",IF(ISBLANK(G40),(O40+(K40*35)+(L40*35^1.5)+(0.00000048314*35^2)),(O40+(K40*G40)+(L40*G40^1.5)+(0.00000048314*G40^2))))</f>
        <v>1.02667378799243</v>
      </c>
      <c r="N40" s="118" t="n">
        <f aca="false">IF(ISBLANK(D40),"",IF(ISBLANK(G40),J40*(1+0.00001*(35-20)),J40*(1+0.00001*(G40-20))))</f>
        <v>109.33586763402</v>
      </c>
      <c r="O40" s="117" t="n">
        <f aca="false">IF(ISBLANK(E40),"",(0.999842594+(0.00006793952*E40)-(0.00000909529*E40^2)+(0.0000001001685*E40^3)-(0.000000001120083*E40^4)+(0.000000000006536332*E40^5)))</f>
        <v>0.999752498684665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3.09440336431445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3.01400834471997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138.196054250283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134.605612675194</v>
      </c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/>
      <c r="B41" s="111"/>
      <c r="C41" s="112" t="n">
        <v>7</v>
      </c>
      <c r="D41" s="113"/>
      <c r="E41" s="135"/>
      <c r="F41" s="114"/>
      <c r="G41" s="198"/>
      <c r="H41" s="113"/>
      <c r="I41" s="135"/>
      <c r="J41" s="116"/>
      <c r="K41" s="117"/>
      <c r="L41" s="117"/>
      <c r="M41" s="117"/>
      <c r="N41" s="118"/>
      <c r="O41" s="117"/>
      <c r="P41" s="119"/>
      <c r="Q41" s="120"/>
      <c r="R41" s="121"/>
      <c r="S41" s="121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198"/>
      <c r="H42" s="113"/>
      <c r="I42" s="135"/>
      <c r="J42" s="116"/>
      <c r="K42" s="117"/>
      <c r="L42" s="117"/>
      <c r="M42" s="117"/>
      <c r="N42" s="118"/>
      <c r="O42" s="117"/>
      <c r="P42" s="119"/>
      <c r="Q42" s="120"/>
      <c r="R42" s="121"/>
      <c r="S42" s="121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2019</v>
      </c>
      <c r="E43" s="135" t="n">
        <v>14.7</v>
      </c>
      <c r="F43" s="114" t="n">
        <v>2.2128</v>
      </c>
      <c r="G43" s="198" t="n">
        <v>35.1163</v>
      </c>
      <c r="H43" s="113" t="n">
        <v>300</v>
      </c>
      <c r="I43" s="135" t="n">
        <v>301.9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108.2</v>
      </c>
      <c r="K43" s="117" t="n">
        <f aca="false">IF(ISBLANK(E43),"",(0.000824493-(0.0000040899*E43)+(0.000000076438*E43^2)-(0.00000000082467*E43^3)+(0.0000000000053875*E43^4)))</f>
        <v>0.000778520942907229</v>
      </c>
      <c r="L43" s="117" t="n">
        <f aca="false">IF(ISBLANK(E43),"",(-0.00000572466+(0.00000010227*E43)-(0.0000000016546*E43^2)))</f>
        <v>-4.578833514E-006</v>
      </c>
      <c r="M43" s="117" t="n">
        <f aca="false">IF(ISBLANK(E43),"",IF(ISBLANK(G43),(O43+(K43*35)+(L43*35^1.5)+(0.00000048314*35^2)),(O43+(K43*G43)+(L43*G43^1.5)+(0.00000048314*G43^2))))</f>
        <v>1.0261280014137</v>
      </c>
      <c r="N43" s="118" t="n">
        <f aca="false">IF(ISBLANK(D43),"",IF(ISBLANK(G43),J43*(1+0.00001*(35-20)),J43*(1+0.00001*(G43-20))))</f>
        <v>108.2163558366</v>
      </c>
      <c r="O43" s="117" t="n">
        <f aca="false">IF(ISBLANK(E43),"",(0.999842594+(0.00006793952*E43)-(0.00000909529*E43^2)+(0.0000001001685*E43^3)-(0.000000001120083*E43^4)+(0.000000000006536332*E43^5)))</f>
        <v>0.99914627575706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2.33939199306607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2.27982472931553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104.477246410331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101.816972411231</v>
      </c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/>
      <c r="B44" s="111"/>
      <c r="C44" s="112" t="n">
        <v>10</v>
      </c>
      <c r="D44" s="113"/>
      <c r="E44" s="135"/>
      <c r="F44" s="114"/>
      <c r="G44" s="198"/>
      <c r="H44" s="113"/>
      <c r="I44" s="135"/>
      <c r="J44" s="116"/>
      <c r="K44" s="117"/>
      <c r="L44" s="117"/>
      <c r="M44" s="117"/>
      <c r="N44" s="118"/>
      <c r="O44" s="117"/>
      <c r="P44" s="119"/>
      <c r="Q44" s="120"/>
      <c r="R44" s="121"/>
      <c r="S44" s="121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2021</v>
      </c>
      <c r="E45" s="135" t="n">
        <v>18.1</v>
      </c>
      <c r="F45" s="114" t="n">
        <v>2.767</v>
      </c>
      <c r="G45" s="198" t="n">
        <v>35.6916</v>
      </c>
      <c r="H45" s="113" t="n">
        <v>100</v>
      </c>
      <c r="I45" s="135" t="n">
        <v>100.4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110.95</v>
      </c>
      <c r="K45" s="117" t="n">
        <f aca="false">IF(ISBLANK(E45),"",(0.000824493-(0.0000040899*E45)+(0.000000076438*E45^2)-(0.00000000082467*E45^3)+(0.0000000000053875*E45^4)))</f>
        <v>0.000771195814950969</v>
      </c>
      <c r="L45" s="117" t="n">
        <f aca="false">IF(ISBLANK(E45),"",(-0.00000572466+(0.00000010227*E45)-(0.0000000016546*E45^2)))</f>
        <v>-4.415636506E-006</v>
      </c>
      <c r="M45" s="117" t="n">
        <f aca="false">IF(ISBLANK(E45),"",IF(ISBLANK(G45),(O45+(K45*35)+(L45*35^1.5)+(0.00000048314*35^2)),(O45+(K45*G45)+(L45*G45^1.5)+(0.00000048314*G45^2))))</f>
        <v>1.02577817793765</v>
      </c>
      <c r="N45" s="118" t="n">
        <f aca="false">IF(ISBLANK(D45),"",IF(ISBLANK(G45),J45*(1+0.00001*(35-20)),J45*(1+0.00001*(G45-20))))</f>
        <v>110.9674098302</v>
      </c>
      <c r="O45" s="117" t="n">
        <f aca="false">IF(ISBLANK(E45),"",(0.999842594+(0.00006793952*E45)-(0.00000909529*E45^2)+(0.0000001001685*E45^3)-(0.000000001120083*E45^4)+(0.000000000006536332*E45^5)))</f>
        <v>0.998579045754661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2.8553701626945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2.78361367409404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127.520831465937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124.31618668504</v>
      </c>
      <c r="T45" s="32"/>
      <c r="U45" s="32"/>
      <c r="V45" s="122"/>
      <c r="W45" s="122"/>
      <c r="X45" s="122"/>
      <c r="Y45" s="122"/>
      <c r="Z45" s="32"/>
      <c r="AA45" s="32"/>
      <c r="AB45" s="122"/>
      <c r="AC45" s="12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2022</v>
      </c>
      <c r="E46" s="135" t="n">
        <v>18.5</v>
      </c>
      <c r="F46" s="114" t="n">
        <v>2.3647</v>
      </c>
      <c r="G46" s="198" t="n">
        <v>35.6648</v>
      </c>
      <c r="H46" s="113" t="n">
        <v>80</v>
      </c>
      <c r="I46" s="135" t="n">
        <v>80.5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109.76</v>
      </c>
      <c r="K46" s="117" t="n">
        <f aca="false">IF(ISBLANK(E46),"",(0.000824493-(0.0000040899*E46)+(0.000000076438*E46^2)-(0.00000000082467*E46^3)+(0.0000000000053875*E46^4)))</f>
        <v>0.000770400319460469</v>
      </c>
      <c r="L46" s="117" t="n">
        <f aca="false">IF(ISBLANK(E46),"",(-0.00000572466+(0.00000010227*E46)-(0.0000000016546*E46^2)))</f>
        <v>-4.39895185E-006</v>
      </c>
      <c r="M46" s="117" t="n">
        <f aca="false">IF(ISBLANK(E46),"",IF(ISBLANK(G46),(O46+(K46*35)+(L46*35^1.5)+(0.00000048314*35^2)),(O46+(K46*G46)+(L46*G46^1.5)+(0.00000048314*G46^2))))</f>
        <v>1.02565758769025</v>
      </c>
      <c r="N46" s="118" t="n">
        <f aca="false">IF(ISBLANK(D46),"",IF(ISBLANK(G46),J46*(1+0.00001*(35-20)),J46*(1+0.00001*(G46-20))))</f>
        <v>109.77719368448</v>
      </c>
      <c r="O46" s="117" t="n">
        <f aca="false">IF(ISBLANK(E46),"",(0.999842594+(0.00006793952*E46)-(0.00000909529*E46^2)+(0.0000001001685*E46^3)-(0.000000001120083*E46^4)+(0.000000000006536332*E46^5)))</f>
        <v>0.998503804726763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2.4648607325367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2.40320040734794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110.080680315089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107.326930192159</v>
      </c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2023</v>
      </c>
      <c r="E47" s="135" t="n">
        <v>18.6</v>
      </c>
      <c r="F47" s="114" t="n">
        <v>2.3691</v>
      </c>
      <c r="G47" s="198" t="n">
        <v>35.6651</v>
      </c>
      <c r="H47" s="113" t="n">
        <v>80</v>
      </c>
      <c r="I47" s="135" t="n">
        <v>80.7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109.63</v>
      </c>
      <c r="K47" s="117" t="n">
        <f aca="false">IF(ISBLANK(E47),"",(0.000824493-(0.0000040899*E47)+(0.000000076438*E47^2)-(0.00000000082467*E47^3)+(0.0000000000053875*E47^4)))</f>
        <v>0.0007702035386151</v>
      </c>
      <c r="L47" s="117" t="n">
        <f aca="false">IF(ISBLANK(E47),"",(-0.00000572466+(0.00000010227*E47)-(0.0000000016546*E47^2)))</f>
        <v>-4.394863416E-006</v>
      </c>
      <c r="M47" s="117" t="n">
        <f aca="false">IF(ISBLANK(E47),"",IF(ISBLANK(G47),(O47+(K47*35)+(L47*35^1.5)+(0.00000048314*35^2)),(O47+(K47*G47)+(L47*G47^1.5)+(0.00000048314*G47^2))))</f>
        <v>1.02563258796247</v>
      </c>
      <c r="N47" s="118" t="n">
        <f aca="false">IF(ISBLANK(D47),"",IF(ISBLANK(G47),J47*(1+0.00001*(35-20)),J47*(1+0.00001*(G47-20))))</f>
        <v>109.64717364913</v>
      </c>
      <c r="O47" s="117" t="n">
        <f aca="false">IF(ISBLANK(E47),"",(0.999842594+(0.00006793952*E47)-(0.00000909529*E47^2)+(0.0000001001685*E47^3)-(0.000000001120083*E47^4)+(0.000000000006536332*E47^5)))</f>
        <v>0.998484722762994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2.47246031811574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2.41066864209877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110.420077807049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107.660461556131</v>
      </c>
      <c r="T47" s="32"/>
      <c r="U47" s="32"/>
      <c r="V47" s="122"/>
      <c r="W47" s="122"/>
      <c r="X47" s="122"/>
      <c r="Y47" s="122"/>
      <c r="Z47" s="32"/>
      <c r="AA47" s="32"/>
      <c r="AB47" s="122"/>
      <c r="AC47" s="122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2024</v>
      </c>
      <c r="E48" s="135" t="n">
        <v>20.1</v>
      </c>
      <c r="F48" s="114" t="n">
        <v>2.9048</v>
      </c>
      <c r="G48" s="198" t="n">
        <v>35.895</v>
      </c>
      <c r="H48" s="113" t="n">
        <v>60</v>
      </c>
      <c r="I48" s="135" t="n">
        <v>59.8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110.41</v>
      </c>
      <c r="K48" s="117" t="n">
        <f aca="false">IF(ISBLANK(E48),"",(0.000824493-(0.0000040899*E48)+(0.000000076438*E48^2)-(0.00000000082467*E48^3)+(0.0000000000053875*E48^4)))</f>
        <v>0.000767350280084869</v>
      </c>
      <c r="L48" s="117" t="n">
        <f aca="false">IF(ISBLANK(E48),"",(-0.00000572466+(0.00000010227*E48)-(0.0000000016546*E48^2)))</f>
        <v>-4.337507946E-006</v>
      </c>
      <c r="M48" s="117" t="n">
        <f aca="false">IF(ISBLANK(E48),"",IF(ISBLANK(G48),(O48+(K48*35)+(L48*35^1.5)+(0.00000048314*35^2)),(O48+(K48*G48)+(L48*G48^1.5)+(0.00000048314*G48^2))))</f>
        <v>1.02541937333756</v>
      </c>
      <c r="N48" s="118" t="n">
        <f aca="false">IF(ISBLANK(D48),"",IF(ISBLANK(G48),J48*(1+0.00001*(35-20)),J48*(1+0.00001*(G48-20))))</f>
        <v>110.4275496695</v>
      </c>
      <c r="O48" s="117" t="n">
        <f aca="false">IF(ISBLANK(E48),"",(0.999842594+(0.00006793952*E48)-(0.00000909529*E48^2)+(0.0000001001685*E48^3)-(0.000000001120083*E48^4)+(0.000000000006536332*E48^5)))</f>
        <v>0.998185638567294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3.01328902053666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2.93859185703594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134.573487657167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131.237512335225</v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1</v>
      </c>
      <c r="C49" s="112" t="n">
        <v>15</v>
      </c>
      <c r="D49" s="113" t="n">
        <v>2027</v>
      </c>
      <c r="E49" s="135" t="n">
        <v>24.4</v>
      </c>
      <c r="F49" s="114" t="n">
        <v>4.4659</v>
      </c>
      <c r="G49" s="198" t="n">
        <v>35.5018</v>
      </c>
      <c r="H49" s="113" t="n">
        <v>40</v>
      </c>
      <c r="I49" s="135" t="n">
        <v>39.9</v>
      </c>
      <c r="J49" s="116" t="n">
        <f aca="false">IF(ISBLANK(D49),"",IF(VLOOKUP(D49,'Volumes flacons'!$A$5:$C$1023,2)=0,"",IF(D49&gt;'Volumes flacons'!$A$1023,"Mauvais numéro",IF(D49&lt;'Volumes flacons'!$A$5,"Mauvais numéro",(VLOOKUP(D49,'Volumes flacons'!$A$5:$C$1023,3))))))</f>
        <v>110.13</v>
      </c>
      <c r="K49" s="117" t="n">
        <f aca="false">IF(ISBLANK(E49),"",(0.000824493-(0.0000040899*E49)+(0.000000076438*E49^2)-(0.00000000082467*E49^3)+(0.0000000000053875*E49^4)))</f>
        <v>0.00076013738310944</v>
      </c>
      <c r="L49" s="117" t="n">
        <f aca="false">IF(ISBLANK(E49),"",(-0.00000572466+(0.00000010227*E49)-(0.0000000016546*E49^2)))</f>
        <v>-4.214354656E-006</v>
      </c>
      <c r="M49" s="117" t="n">
        <f aca="false">IF(ISBLANK(E49),"",IF(ISBLANK(G49),(O49+(K49*35)+(L49*35^1.5)+(0.00000048314*35^2)),(O49+(K49*G49)+(L49*G49^1.5)+(0.00000048314*G49^2))))</f>
        <v>1.02390370024668</v>
      </c>
      <c r="N49" s="118" t="n">
        <f aca="false">IF(ISBLANK(D49),"",IF(ISBLANK(G49),J49*(1+0.00001*(35-20)),J49*(1+0.00001*(G49-20))))</f>
        <v>110.14707213234</v>
      </c>
      <c r="O49" s="117" t="n">
        <f aca="false">IF(ISBLANK(E49),"",(0.999842594+(0.00006793952*E49)-(0.00000909529*E49^2)+(0.0000001001685*E49^3)-(0.000000001120083*E49^4)+(0.000000000006536332*E49^5)))</f>
        <v>0.997199985777041</v>
      </c>
      <c r="P49" s="119" t="n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4.65324603862869</v>
      </c>
      <c r="Q49" s="120" t="n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>4.5446129723993</v>
      </c>
      <c r="R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>207.813968085157</v>
      </c>
      <c r="S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>202.962415347353</v>
      </c>
      <c r="T49" s="32"/>
      <c r="U49" s="32"/>
      <c r="V49" s="122"/>
      <c r="W49" s="122"/>
      <c r="X49" s="122"/>
      <c r="Y49" s="122"/>
      <c r="Z49" s="32"/>
      <c r="AA49" s="32"/>
      <c r="AB49" s="122"/>
      <c r="AC49" s="122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/>
      <c r="B50" s="111"/>
      <c r="C50" s="112" t="n">
        <v>16</v>
      </c>
      <c r="D50" s="113"/>
      <c r="E50" s="135"/>
      <c r="F50" s="114"/>
      <c r="G50" s="198"/>
      <c r="H50" s="113"/>
      <c r="I50" s="135"/>
      <c r="J50" s="116"/>
      <c r="K50" s="117"/>
      <c r="L50" s="117"/>
      <c r="M50" s="117"/>
      <c r="N50" s="118"/>
      <c r="O50" s="117"/>
      <c r="P50" s="119"/>
      <c r="Q50" s="120"/>
      <c r="R50" s="121"/>
      <c r="S50" s="121"/>
      <c r="T50" s="32"/>
      <c r="U50" s="32"/>
      <c r="V50" s="122"/>
      <c r="W50" s="122"/>
      <c r="X50" s="122"/>
      <c r="Y50" s="122"/>
      <c r="Z50" s="32"/>
      <c r="AA50" s="32"/>
      <c r="AB50" s="122"/>
      <c r="AC50" s="122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1</v>
      </c>
      <c r="C51" s="112" t="n">
        <v>17</v>
      </c>
      <c r="D51" s="113" t="n">
        <v>2028</v>
      </c>
      <c r="E51" s="135" t="n">
        <v>28.6</v>
      </c>
      <c r="F51" s="114" t="n">
        <v>4.5902</v>
      </c>
      <c r="G51" s="198" t="n">
        <v>34.56695</v>
      </c>
      <c r="H51" s="113" t="n">
        <v>20</v>
      </c>
      <c r="I51" s="135" t="n">
        <v>19.6</v>
      </c>
      <c r="J51" s="116" t="n">
        <f aca="false">IF(ISBLANK(D51),"",IF(VLOOKUP(D51,'Volumes flacons'!$A$5:$C$1023,2)=0,"",IF(D51&gt;'Volumes flacons'!$A$1023,"Mauvais numéro",IF(D51&lt;'Volumes flacons'!$A$5,"Mauvais numéro",(VLOOKUP(D51,'Volumes flacons'!$A$5:$C$1023,3))))))</f>
        <v>109.92</v>
      </c>
      <c r="K51" s="117" t="n">
        <f aca="false">IF(ISBLANK(E51),"",(0.000824493-(0.0000040899*E51)+(0.000000076438*E51^2)-(0.00000000082467*E51^3)+(0.0000000000053875*E51^4)))</f>
        <v>0.0007543575931871</v>
      </c>
      <c r="L51" s="117" t="n">
        <f aca="false">IF(ISBLANK(E51),"",(-0.00000572466+(0.00000010227*E51)-(0.0000000016546*E51^2)))</f>
        <v>-4.153134616E-006</v>
      </c>
      <c r="M51" s="117" t="n">
        <f aca="false">IF(ISBLANK(E51),"",IF(ISBLANK(G51),(O51+(K51*35)+(L51*35^1.5)+(0.00000048314*35^2)),(O51+(K51*G51)+(L51*G51^1.5)+(0.00000048314*G51^2))))</f>
        <v>1.02187414413702</v>
      </c>
      <c r="N51" s="118" t="n">
        <f aca="false">IF(ISBLANK(D51),"",IF(ISBLANK(G51),J51*(1+0.00001*(35-20)),J51*(1+0.00001*(G51-20))))</f>
        <v>109.93601199144</v>
      </c>
      <c r="O51" s="117" t="n">
        <f aca="false">IF(ISBLANK(E51),"",(0.999842594+(0.00006793952*E51)-(0.00000909529*E51^2)+(0.0000001001685*E51^3)-(0.000000001120083*E51^4)+(0.000000000006536332*E51^5)))</f>
        <v>0.996065060375924</v>
      </c>
      <c r="P51" s="119" t="n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>4.79255828184803</v>
      </c>
      <c r="Q51" s="120" t="n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>4.68996921915014</v>
      </c>
      <c r="R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>214.035652867333</v>
      </c>
      <c r="S51" s="121" t="n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>209.454025327245</v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/>
      <c r="B52" s="111"/>
      <c r="C52" s="112" t="n">
        <v>18</v>
      </c>
      <c r="D52" s="113"/>
      <c r="E52" s="135"/>
      <c r="F52" s="114"/>
      <c r="G52" s="198"/>
      <c r="H52" s="113"/>
      <c r="I52" s="135"/>
      <c r="J52" s="116"/>
      <c r="K52" s="117"/>
      <c r="L52" s="117"/>
      <c r="M52" s="117"/>
      <c r="N52" s="118"/>
      <c r="O52" s="117"/>
      <c r="P52" s="119"/>
      <c r="Q52" s="120"/>
      <c r="R52" s="121"/>
      <c r="S52" s="121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s="140" customFormat="true" ht="15.75" hidden="false" customHeight="false" outlineLevel="0" collapsed="false">
      <c r="A53" s="140" t="n">
        <f aca="false">IF(ISBLANK(VLOOKUP(D53,'Volumes flacons'!A5:C623,3)),0,1)</f>
        <v>1</v>
      </c>
      <c r="B53" s="83" t="n">
        <f aca="false">IF(ISBLANK(D53),0,IF(ISBLANK(E53),0,IF(ISBLANK(F53),0,1)))</f>
        <v>1</v>
      </c>
      <c r="C53" s="141" t="n">
        <v>19</v>
      </c>
      <c r="D53" s="142" t="n">
        <v>2057</v>
      </c>
      <c r="E53" s="142" t="n">
        <v>29.4</v>
      </c>
      <c r="F53" s="185" t="n">
        <v>4.612</v>
      </c>
      <c r="G53" s="199" t="n">
        <v>35.8617</v>
      </c>
      <c r="H53" s="142" t="n">
        <v>0</v>
      </c>
      <c r="I53" s="142" t="n">
        <v>2.8</v>
      </c>
      <c r="J53" s="145" t="n">
        <f aca="false">IF(ISBLANK(D53),"",IF(VLOOKUP(D53,'Volumes flacons'!$A$5:$C$1023,2)=0,"",IF(D53&gt;'Volumes flacons'!$A$1023,"Mauvais numéro",IF(D53&lt;'Volumes flacons'!$A$5,"Mauvais numéro",(VLOOKUP(D53,'Volumes flacons'!$A$5:$C$1023,3))))))</f>
        <v>117.6740042</v>
      </c>
      <c r="K53" s="182" t="n">
        <f aca="false">IF(ISBLANK(E53),"",(0.000824493-(0.0000040899*E53)+(0.000000076438*E53^2)-(0.00000000082467*E53^3)+(0.0000000000053875*E53^4)))</f>
        <v>0.00075338832325494</v>
      </c>
      <c r="L53" s="182" t="n">
        <f aca="false">IF(ISBLANK(E53),"",(-0.00000572466+(0.00000010227*E53)-(0.0000000016546*E53^2)))</f>
        <v>-4.148092056E-006</v>
      </c>
      <c r="M53" s="182" t="n">
        <f aca="false">IF(ISBLANK(E53),"",IF(ISBLANK(G53),(O53+(K53*35)+(L53*35^1.5)+(0.00000048314*35^2)),(O53+(K53*G53)+(L53*G53^1.5)+(0.00000048314*G53^2))))</f>
        <v>1.0225789533856</v>
      </c>
      <c r="N53" s="183" t="n">
        <f aca="false">IF(ISBLANK(D53),"",IF(ISBLANK(G53),J53*(1+0.00001*(35-20)),J53*(1+0.00001*(G53-20))))</f>
        <v>117.692669297524</v>
      </c>
      <c r="O53" s="182" t="n">
        <f aca="false">IF(ISBLANK(E53),"",(0.999842594+(0.00006793952*E53)-(0.00000909529*E53^2)+(0.0000001001685*E53^3)-(0.000000001120083*E53^4)+(0.000000000006536332*E53^5)))</f>
        <v>0.99583064930328</v>
      </c>
      <c r="P53" s="148" t="n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>4.49245986794801</v>
      </c>
      <c r="Q53" s="149" t="n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>4.39326455240855</v>
      </c>
      <c r="R53" s="150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>200.633257702558</v>
      </c>
      <c r="S53" s="150" t="n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>196.203194910566</v>
      </c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14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15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16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17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18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19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20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21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3" customFormat="false" ht="15.75" hidden="false" customHeight="false" outlineLevel="0" collapsed="false">
      <c r="A63" s="110" t="n">
        <f aca="false">IF(ISBLANK(VLOOKUP(D63,'Volumes flacons'!A5:C623,3)),0,1)</f>
        <v>1</v>
      </c>
      <c r="B63" s="111" t="n">
        <f aca="false">IF(ISBLANK(D63),0,IF(ISBLANK(E63),0,IF(ISBLANK(F63),0,1)))</f>
        <v>0</v>
      </c>
      <c r="C63" s="112" t="n">
        <v>22</v>
      </c>
      <c r="D63" s="113"/>
      <c r="E63" s="113"/>
      <c r="F63" s="124"/>
      <c r="G63" s="115"/>
      <c r="H63" s="113"/>
      <c r="I63" s="113"/>
      <c r="J63" s="116" t="str">
        <f aca="false">IF(ISBLANK(D63),"",IF(VLOOKUP(D63,'Volumes flacons'!$A$5:$C$1023,2)=0,"",IF(D63&gt;'Volumes flacons'!$A$1023,"Mauvais numéro",IF(D63&lt;'Volumes flacons'!$A$5,"Mauvais numéro",(VLOOKUP(D63,'Volumes flacons'!$A$5:$C$1023,3))))))</f>
        <v/>
      </c>
      <c r="K63" s="117" t="str">
        <f aca="false">IF(ISBLANK(E63),"",(0.000824493-(0.0000040899*E63)+(0.000000076438*E63^2)-(0.00000000082467*E63^3)+(0.0000000000053875*E63^4)))</f>
        <v/>
      </c>
      <c r="L63" s="117" t="str">
        <f aca="false">IF(ISBLANK(E63),"",(-0.00000572466+(0.00000010227*E63)-(0.0000000016546*E63^2)))</f>
        <v/>
      </c>
      <c r="M63" s="117" t="str">
        <f aca="false">IF(ISBLANK(E63),"",IF(ISBLANK(G63),(O63+(K63*35)+(L63*35^1.5)+(0.00000048314*35^2)),(O63+(K63*G63)+(L63*G63^1.5)+(0.00000048314*G63^2))))</f>
        <v/>
      </c>
      <c r="N63" s="118" t="str">
        <f aca="false">IF(ISBLANK(D63),"",IF(ISBLANK(G63),J63*(1+0.00001*(35-20)),J63*(1+0.00001*(G63-20))))</f>
        <v/>
      </c>
      <c r="O63" s="117" t="str">
        <f aca="false">IF(ISBLANK(E63),"",(0.999842594+(0.00006793952*E63)-(0.00000909529*E63^2)+(0.0000001001685*E63^3)-(0.000000001120083*E63^4)+(0.000000000006536332*E63^5)))</f>
        <v/>
      </c>
      <c r="P63" s="119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N°",IF(AND(D63&gt;499,D63&lt;1141),"Err.N°",(((((F63)+'Correction de volume'!$G$7)*(($P$21)*($P$19)*5598)/(($R$16)-($R$17)))-(($P$27)*1000))/((N63)-($P$26))))))))))))</f>
        <v/>
      </c>
      <c r="Q63" s="120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Flac.",P63/M63)))))))))</f>
        <v/>
      </c>
      <c r="R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Flac.",((44.66*P63)/M63)))))))))))</f>
        <v/>
      </c>
      <c r="T63" s="32"/>
      <c r="U63" s="32"/>
      <c r="V63" s="122"/>
      <c r="W63" s="122"/>
      <c r="X63" s="122"/>
      <c r="Y63" s="122"/>
      <c r="Z63" s="32"/>
      <c r="AA63" s="32"/>
      <c r="AB63" s="122"/>
      <c r="AC63" s="122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</row>
    <row r="64" customFormat="false" ht="15.75" hidden="false" customHeight="false" outlineLevel="0" collapsed="false">
      <c r="A64" s="110" t="n">
        <f aca="false">IF(ISBLANK(VLOOKUP(D64,'Volumes flacons'!A5:C623,3)),0,1)</f>
        <v>1</v>
      </c>
      <c r="B64" s="111" t="n">
        <f aca="false">IF(ISBLANK(D64),0,IF(ISBLANK(E64),0,IF(ISBLANK(F64),0,1)))</f>
        <v>0</v>
      </c>
      <c r="C64" s="112" t="n">
        <v>23</v>
      </c>
      <c r="D64" s="113"/>
      <c r="E64" s="113"/>
      <c r="F64" s="124"/>
      <c r="G64" s="115"/>
      <c r="H64" s="113"/>
      <c r="I64" s="113"/>
      <c r="J64" s="116" t="str">
        <f aca="false">IF(ISBLANK(D64),"",IF(VLOOKUP(D64,'Volumes flacons'!$A$5:$C$1023,2)=0,"",IF(D64&gt;'Volumes flacons'!$A$1023,"Mauvais numéro",IF(D64&lt;'Volumes flacons'!$A$5,"Mauvais numéro",(VLOOKUP(D64,'Volumes flacons'!$A$5:$C$1023,3))))))</f>
        <v/>
      </c>
      <c r="K64" s="117" t="str">
        <f aca="false">IF(ISBLANK(E64),"",(0.000824493-(0.0000040899*E64)+(0.000000076438*E64^2)-(0.00000000082467*E64^3)+(0.0000000000053875*E64^4)))</f>
        <v/>
      </c>
      <c r="L64" s="117" t="str">
        <f aca="false">IF(ISBLANK(E64),"",(-0.00000572466+(0.00000010227*E64)-(0.0000000016546*E64^2)))</f>
        <v/>
      </c>
      <c r="M64" s="117" t="str">
        <f aca="false">IF(ISBLANK(E64),"",IF(ISBLANK(G64),(O64+(K64*35)+(L64*35^1.5)+(0.00000048314*35^2)),(O64+(K64*G64)+(L64*G64^1.5)+(0.00000048314*G64^2))))</f>
        <v/>
      </c>
      <c r="N64" s="118" t="str">
        <f aca="false">IF(ISBLANK(D64),"",IF(ISBLANK(G64),J64*(1+0.00001*(35-20)),J64*(1+0.00001*(G64-20))))</f>
        <v/>
      </c>
      <c r="O64" s="117" t="str">
        <f aca="false">IF(ISBLANK(E64),"",(0.999842594+(0.00006793952*E64)-(0.00000909529*E64^2)+(0.0000001001685*E64^3)-(0.000000001120083*E64^4)+(0.000000000006536332*E64^5)))</f>
        <v/>
      </c>
      <c r="P64" s="119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N°",IF(AND(D64&gt;499,D64&lt;1141),"Err.N°",(((((F64)+'Correction de volume'!$G$7)*(($P$21)*($P$19)*5598)/(($R$16)-($R$17)))-(($P$27)*1000))/((N64)-($P$26))))))))))))</f>
        <v/>
      </c>
      <c r="Q64" s="120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Flac.",P64/M64)))))))))</f>
        <v/>
      </c>
      <c r="R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Flac.",((44.66*P64)/M64)))))))))))</f>
        <v/>
      </c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</row>
    <row r="65" customFormat="false" ht="15.75" hidden="false" customHeight="false" outlineLevel="0" collapsed="false">
      <c r="A65" s="110" t="n">
        <f aca="false">IF(ISBLANK(VLOOKUP(D65,'Volumes flacons'!A5:C623,3)),0,1)</f>
        <v>1</v>
      </c>
      <c r="B65" s="111" t="n">
        <f aca="false">IF(ISBLANK(D65),0,IF(ISBLANK(E65),0,IF(ISBLANK(F65),0,1)))</f>
        <v>0</v>
      </c>
      <c r="C65" s="112" t="n">
        <v>24</v>
      </c>
      <c r="D65" s="113"/>
      <c r="E65" s="113"/>
      <c r="F65" s="124"/>
      <c r="G65" s="115"/>
      <c r="H65" s="113"/>
      <c r="I65" s="113"/>
      <c r="J65" s="116" t="str">
        <f aca="false">IF(ISBLANK(D65),"",IF(VLOOKUP(D65,'Volumes flacons'!$A$5:$C$1023,2)=0,"",IF(D65&gt;'Volumes flacons'!$A$1023,"Mauvais numéro",IF(D65&lt;'Volumes flacons'!$A$5,"Mauvais numéro",(VLOOKUP(D65,'Volumes flacons'!$A$5:$C$1023,3))))))</f>
        <v/>
      </c>
      <c r="K65" s="117" t="str">
        <f aca="false">IF(ISBLANK(E65),"",(0.000824493-(0.0000040899*E65)+(0.000000076438*E65^2)-(0.00000000082467*E65^3)+(0.0000000000053875*E65^4)))</f>
        <v/>
      </c>
      <c r="L65" s="117" t="str">
        <f aca="false">IF(ISBLANK(E65),"",(-0.00000572466+(0.00000010227*E65)-(0.0000000016546*E65^2)))</f>
        <v/>
      </c>
      <c r="M65" s="117" t="str">
        <f aca="false">IF(ISBLANK(E65),"",IF(ISBLANK(G65),(O65+(K65*35)+(L65*35^1.5)+(0.00000048314*35^2)),(O65+(K65*G65)+(L65*G65^1.5)+(0.00000048314*G65^2))))</f>
        <v/>
      </c>
      <c r="N65" s="118" t="str">
        <f aca="false">IF(ISBLANK(D65),"",IF(ISBLANK(G65),J65*(1+0.00001*(35-20)),J65*(1+0.00001*(G65-20))))</f>
        <v/>
      </c>
      <c r="O65" s="117" t="str">
        <f aca="false">IF(ISBLANK(E65),"",(0.999842594+(0.00006793952*E65)-(0.00000909529*E65^2)+(0.0000001001685*E65^3)-(0.000000001120083*E65^4)+(0.000000000006536332*E65^5)))</f>
        <v/>
      </c>
      <c r="P65" s="119" t="str">
        <f aca="false">IF(ISBLANK($R$16),"",IF(A65=0,"",IF(ISBLANK($R$17),"",IF(B65=0,"",IF($O$28=$I$29,"",IF(AND($I$29=$O$29,D65&lt;1000),"N° Flac.",IF(AND($I$29=$O$30,D65&gt;1000),"N° Flac.",IF(AND(D65&gt;1202,D65&lt;2001),"Err. N°",IF(AND(D65&gt;499,D65&lt;1141),"Err.N°",(((((F65)+'Correction de volume'!$G$7)*(($P$21)*($P$19)*5598)/(($R$16)-($R$17)))-(($P$27)*1000))/((N65)-($P$26))))))))))))</f>
        <v/>
      </c>
      <c r="Q65" s="120" t="str">
        <f aca="false">IF(ISBLANK($R$16),"",IF(A65=0,"",IF(ISBLANK($R$17),"",IF(AND(D65&gt;1202,D65&lt;2001),"Err. N°",IF(AND(D65&gt;499,D65&lt;1141),"Err.N°",IF(B65=0,"",IF($O$28=$I$29,"",IF(AND($I$29=$O$29,D65&lt;1000),"N° Flac.",IF(AND($I$29=$O$30,D65&gt;1000),"N° Flac.",P65/M65)))))))))</f>
        <v/>
      </c>
      <c r="R65" s="121" t="str">
        <f aca="false">IF(ISBLANK($R$16),"",IF(A65=0,"",IF(ISBLANK($R$17),"",IF(B65=0,"",IF(ISBLANK(J65),"",IF(AND(D65&gt;1202,D65&lt;2001),"Err. N°",IF(AND(D65&gt;499,D65&lt;1141),"Err.N°",IF($I$29=$O$28,"",IF(AND($I$29=$O$29,D65&lt;1000),"N° Flac.",IF(AND($I$29=$O$30,D65&gt;1000),"N° Flac.",((44.66*P65))))))))))))</f>
        <v/>
      </c>
      <c r="S65" s="121" t="str">
        <f aca="false">IF(ISBLANK($R$16),"",IF(A65=0,"",IF(ISBLANK($R$17),"",IF(B65=0,"",IF(ISBLANK(J65),"",IF(AND(D65&gt;1202,D65&lt;2001),"Err. N°",IF(AND(D65&gt;499,D65&lt;1141),"Err.N°",IF($I$29=$O$28,"",IF(AND($I$29=$O$29,D65&lt;1000),"N° Flac.",IF(AND($I$29=$O$30,D65&gt;1000),"N° Flac.",((44.66*P65)/M65)))))))))))</f>
        <v/>
      </c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</row>
    <row r="67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3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I44" activeCellId="1" sqref="T45:AC45 I44"/>
    </sheetView>
  </sheetViews>
  <sheetFormatPr defaultColWidth="13.29296875" defaultRowHeight="15" zeroHeight="false" outlineLevelRow="0" outlineLevelCol="0"/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157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4.9716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3</v>
      </c>
      <c r="J9" s="29" t="n">
        <v>59.98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-3°59,98</v>
      </c>
      <c r="P9" s="29" t="s">
        <v>16</v>
      </c>
      <c r="Q9" s="33" t="n">
        <f aca="false">IF(ISBLANK(I9),"",IF(ISBLANK(J9),"",IF(J9&gt;60,"ERREUR !!",O11*(I9+(J9/60)))))</f>
        <v>-3.99966666666667</v>
      </c>
      <c r="R9" s="33"/>
      <c r="V9" s="127" t="n">
        <v>4.9682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0.09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0°0,09</v>
      </c>
      <c r="P10" s="29" t="s">
        <v>14</v>
      </c>
      <c r="Q10" s="33" t="n">
        <f aca="false">IF(ISBLANK(I10),"",IF(ISBLANK(J10),"",IF(J10&gt;60,"ERREUR !!",O12*(I10+(J10/60)))))</f>
        <v>0.0015</v>
      </c>
      <c r="R10" s="33"/>
      <c r="S10" s="35"/>
      <c r="T10" s="35"/>
      <c r="V10" s="0" t="n">
        <v>4.9777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42075</v>
      </c>
      <c r="K11" s="38"/>
      <c r="L11" s="38"/>
      <c r="M11" s="38"/>
      <c r="N11" s="39" t="str">
        <f aca="false">I9&amp;"°"&amp;J9</f>
        <v>3°59,98</v>
      </c>
      <c r="O11" s="40" t="n">
        <f aca="false">IF(P9=M10,-1,1)</f>
        <v>-1</v>
      </c>
      <c r="P11" s="41" t="str">
        <f aca="false">TEXT(J11,"aaaa-mm-jj")&amp;"T"&amp;TEXT(J12,"hh:mm:ss")&amp;"z"</f>
        <v>2019-03-13T03:03:42z</v>
      </c>
      <c r="Q11" s="41"/>
      <c r="R11" s="41"/>
      <c r="T11" s="42"/>
      <c r="U11" s="42"/>
      <c r="V11" s="5" t="n">
        <v>4.9736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0.127569444444444</v>
      </c>
      <c r="K12" s="45"/>
      <c r="L12" s="45"/>
      <c r="M12" s="45"/>
      <c r="N12" s="46" t="str">
        <f aca="false">I10&amp;"°"&amp;J10</f>
        <v>0°0,09</v>
      </c>
      <c r="O12" s="40" t="n">
        <f aca="false">IF(P10=N10,-1,1)</f>
        <v>1</v>
      </c>
      <c r="P12" s="41"/>
      <c r="Q12" s="41"/>
      <c r="R12" s="41"/>
      <c r="T12" s="42"/>
      <c r="U12" s="42"/>
      <c r="V12" s="5" t="n">
        <v>4.9603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25.8</v>
      </c>
      <c r="S14" s="55" t="s">
        <v>24</v>
      </c>
      <c r="V14" s="189" t="n">
        <f aca="false">AVERAGE(V8:V13)</f>
        <v>4.97028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25.8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4.9703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0.996839926411263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0.0200021133497927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5.01150522864554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4.9700117226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0.005999652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0.00402219729984516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35" t="n">
        <v>11.4</v>
      </c>
      <c r="F35" s="114" t="n">
        <v>1.2817</v>
      </c>
      <c r="G35" s="180" t="n">
        <v>34.7399</v>
      </c>
      <c r="H35" s="113" t="n">
        <v>500</v>
      </c>
      <c r="I35" s="135" t="n">
        <v>498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7" t="n">
        <f aca="false">IF(ISBLANK(E35),"",(0.000824493-(0.0000040899*E35)+(0.000000076438*E35^2)-(0.00000000082467*E35^3)+(0.0000000000053875*E35^4)))</f>
        <v>0.00078667123031814</v>
      </c>
      <c r="L35" s="117" t="n">
        <f aca="false">IF(ISBLANK(E35),"",(-0.00000572466+(0.00000010227*E35)-(0.0000000016546*E35^2)))</f>
        <v>-4.773813816E-006</v>
      </c>
      <c r="M35" s="117" t="n">
        <f aca="false">IF(ISBLANK(E35),"",IF(ISBLANK(G35),(O35+(K35*35)+(L35*35^1.5)+(0.00000048314*35^2)),(O35+(K35*G35)+(L35*G35^1.5)+(0.00000048314*G35^2))))</f>
        <v>1.02650030697183</v>
      </c>
      <c r="N35" s="118" t="n">
        <f aca="false">IF(ISBLANK(D35),"",IF(ISBLANK(G35),J35*(1+0.00001*(35-20)),J35*(1+0.00001*(G35-20))))</f>
        <v>108.88604732913</v>
      </c>
      <c r="O35" s="117" t="n">
        <f aca="false">IF(ISBLANK(E35),"",(0.999842594+(0.00006793952*E35)-(0.00000909529*E35^2)+(0.0000001001685*E35^3)-(0.000000001120083*E35^4)+(0.000000000006536332*E35^5)))</f>
        <v>0.99956582543903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1.33977135545939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1.30518358967833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59.8341887348165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58.2894991150341</v>
      </c>
      <c r="T35" s="32" t="n">
        <v>0</v>
      </c>
      <c r="U35" s="32" t="n">
        <v>0</v>
      </c>
      <c r="V35" s="122" t="n">
        <v>38.5</v>
      </c>
      <c r="W35" s="122" t="n">
        <v>37.6</v>
      </c>
      <c r="X35" s="122" t="n">
        <v>38.5</v>
      </c>
      <c r="Y35" s="122" t="n">
        <v>37.7</v>
      </c>
      <c r="Z35" s="32" t="n">
        <v>2.28</v>
      </c>
      <c r="AA35" s="32" t="n">
        <v>2.23</v>
      </c>
      <c r="AB35" s="122" t="n">
        <v>20</v>
      </c>
      <c r="AC35" s="122" t="n">
        <v>19.5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/>
      <c r="B36" s="111"/>
      <c r="C36" s="112" t="n">
        <v>2</v>
      </c>
      <c r="D36" s="113"/>
      <c r="E36" s="135"/>
      <c r="F36" s="114"/>
      <c r="G36" s="180"/>
      <c r="H36" s="113"/>
      <c r="I36" s="135"/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2030</v>
      </c>
      <c r="E37" s="135" t="n">
        <v>14.3</v>
      </c>
      <c r="F37" s="114" t="n">
        <v>2.1181</v>
      </c>
      <c r="G37" s="180" t="n">
        <v>35.1157</v>
      </c>
      <c r="H37" s="113" t="n">
        <v>300</v>
      </c>
      <c r="I37" s="135" t="n">
        <v>305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110.13</v>
      </c>
      <c r="K37" s="117" t="n">
        <f aca="false">IF(ISBLANK(E37),"",(0.000824493-(0.0000040899*E37)+(0.000000076438*E37^2)-(0.00000000082467*E37^3)+(0.0000000000053875*E37^4)))</f>
        <v>0.000779452015395849</v>
      </c>
      <c r="L37" s="117" t="n">
        <f aca="false">IF(ISBLANK(E37),"",(-0.00000572466+(0.00000010227*E37)-(0.0000000016546*E37^2)))</f>
        <v>-4.600548154E-006</v>
      </c>
      <c r="M37" s="117" t="n">
        <f aca="false">IF(ISBLANK(E37),"",IF(ISBLANK(G37),(O37+(K37*35)+(L37*35^1.5)+(0.00000048314*35^2)),(O37+(K37*G37)+(L37*G37^1.5)+(0.00000048314*G37^2))))</f>
        <v>1.02621365694005</v>
      </c>
      <c r="N37" s="118" t="n">
        <f aca="false">IF(ISBLANK(D37),"",IF(ISBLANK(G37),J37*(1+0.00001*(35-20)),J37*(1+0.00001*(G37-20))))</f>
        <v>110.14664692041</v>
      </c>
      <c r="O37" s="117" t="n">
        <f aca="false">IF(ISBLANK(E37),"",(0.999842594+(0.00006793952*E37)-(0.00000909529*E37^2)+(0.0000001001685*E37^3)-(0.000000001120083*E37^4)+(0.000000000006536332*E37^5)))</f>
        <v>0.999204217680293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2.19861496940317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2.14245343017453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98.1901445335455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95.6819701915947</v>
      </c>
      <c r="T37" s="32" t="n">
        <v>0</v>
      </c>
      <c r="U37" s="32" t="n">
        <v>0</v>
      </c>
      <c r="V37" s="122" t="n">
        <v>27</v>
      </c>
      <c r="W37" s="122" t="n">
        <v>26.4</v>
      </c>
      <c r="X37" s="122" t="n">
        <v>27</v>
      </c>
      <c r="Y37" s="122" t="n">
        <v>26.4</v>
      </c>
      <c r="Z37" s="32" t="n">
        <v>1.63</v>
      </c>
      <c r="AA37" s="32" t="n">
        <v>1.59</v>
      </c>
      <c r="AB37" s="122" t="n">
        <v>10.9</v>
      </c>
      <c r="AC37" s="122" t="n">
        <v>10.7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2031</v>
      </c>
      <c r="E38" s="135" t="n">
        <v>17.4</v>
      </c>
      <c r="F38" s="114" t="n">
        <v>2.7138</v>
      </c>
      <c r="G38" s="180" t="n">
        <v>35.6417</v>
      </c>
      <c r="H38" s="113" t="n">
        <v>100</v>
      </c>
      <c r="I38" s="135" t="n">
        <v>103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107.83</v>
      </c>
      <c r="K38" s="117" t="n">
        <f aca="false">IF(ISBLANK(E38),"",(0.000824493-(0.0000040899*E38)+(0.000000076438*E38^2)-(0.00000000082467*E38^3)+(0.0000000000053875*E38^4)))</f>
        <v>0.00077262056526774</v>
      </c>
      <c r="L38" s="117" t="n">
        <f aca="false">IF(ISBLANK(E38),"",(-0.00000572466+(0.00000010227*E38)-(0.0000000016546*E38^2)))</f>
        <v>-4.446108696E-006</v>
      </c>
      <c r="M38" s="117" t="n">
        <f aca="false">IF(ISBLANK(E38),"",IF(ISBLANK(G38),(O38+(K38*35)+(L38*35^1.5)+(0.00000048314*35^2)),(O38+(K38*G38)+(L38*G38^1.5)+(0.00000048314*G38^2))))</f>
        <v>1.02591169612105</v>
      </c>
      <c r="N38" s="118" t="n">
        <f aca="false">IF(ISBLANK(D38),"",IF(ISBLANK(G38),J38*(1+0.00001*(35-20)),J38*(1+0.00001*(G38-20))))</f>
        <v>107.84686644511</v>
      </c>
      <c r="O38" s="117" t="n">
        <f aca="false">IF(ISBLANK(E38),"",(0.999842594+(0.00006793952*E38)-(0.00000909529*E38^2)+(0.0000001001685*E38^3)-(0.000000001120083*E38^4)+(0.000000000006536332*E38^5)))</f>
        <v>0.998706495952615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2.88274552274775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2.80993533229745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128.743415045915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125.491711940404</v>
      </c>
      <c r="T38" s="32" t="n">
        <v>0.01</v>
      </c>
      <c r="U38" s="32" t="n">
        <v>0.01</v>
      </c>
      <c r="V38" s="122" t="n">
        <v>17.4</v>
      </c>
      <c r="W38" s="122" t="n">
        <v>17</v>
      </c>
      <c r="X38" s="122" t="n">
        <v>17.4</v>
      </c>
      <c r="Y38" s="122" t="n">
        <v>17</v>
      </c>
      <c r="Z38" s="32" t="n">
        <v>1.14</v>
      </c>
      <c r="AA38" s="32" t="n">
        <v>1.11</v>
      </c>
      <c r="AB38" s="32" t="n">
        <v>6.29</v>
      </c>
      <c r="AC38" s="32" t="n">
        <v>6.15</v>
      </c>
      <c r="AD38" s="152" t="n">
        <v>0.0086</v>
      </c>
      <c r="AE38" s="152" t="n">
        <v>0.0048</v>
      </c>
      <c r="AF38" s="152" t="n">
        <v>-9999.9999</v>
      </c>
      <c r="AG38" s="152" t="n">
        <v>0.0097</v>
      </c>
      <c r="AH38" s="152" t="n">
        <v>0.0085</v>
      </c>
      <c r="AI38" s="152" t="n">
        <v>-9999.9999</v>
      </c>
      <c r="AJ38" s="152" t="n">
        <v>-9999.9999</v>
      </c>
      <c r="AK38" s="152" t="n">
        <v>-9999.9999</v>
      </c>
      <c r="AL38" s="152" t="n">
        <v>0.0186</v>
      </c>
      <c r="AM38" s="152" t="n">
        <v>0.0029</v>
      </c>
      <c r="AN38" s="152" t="n">
        <v>-9999.9999</v>
      </c>
      <c r="AO38" s="152" t="n">
        <v>-9999.9999</v>
      </c>
      <c r="AP38" s="152" t="n">
        <v>0.0021</v>
      </c>
      <c r="AQ38" s="153"/>
      <c r="AR38" s="152" t="n">
        <v>0.0155</v>
      </c>
      <c r="AS38" s="152" t="n">
        <v>0.0059</v>
      </c>
      <c r="AT38" s="153" t="n">
        <v>0.0214</v>
      </c>
      <c r="AU38" s="152" t="n">
        <v>0.0047</v>
      </c>
      <c r="AV38" s="152" t="n">
        <v>-9999.9999</v>
      </c>
      <c r="AW38" s="152" t="n">
        <v>-9999.9999</v>
      </c>
      <c r="AX38" s="152" t="n">
        <v>0.0119</v>
      </c>
      <c r="AY38" s="152" t="n">
        <v>0.0316</v>
      </c>
      <c r="AZ38" s="153" t="n">
        <v>0.0435</v>
      </c>
      <c r="BA38" s="152" t="n">
        <v>0.0014</v>
      </c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2032</v>
      </c>
      <c r="E39" s="135" t="n">
        <v>18.4</v>
      </c>
      <c r="F39" s="114" t="n">
        <v>2.8529</v>
      </c>
      <c r="G39" s="180" t="n">
        <v>35.7593</v>
      </c>
      <c r="H39" s="113" t="n">
        <v>80</v>
      </c>
      <c r="I39" s="135" t="n">
        <v>82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111.3</v>
      </c>
      <c r="K39" s="117" t="n">
        <f aca="false">IF(ISBLANK(E39),"",(0.000824493-(0.0000040899*E39)+(0.000000076438*E39^2)-(0.00000000082467*E39^3)+(0.0000000000053875*E39^4)))</f>
        <v>0.00077059793494784</v>
      </c>
      <c r="L39" s="117" t="n">
        <f aca="false">IF(ISBLANK(E39),"",(-0.00000572466+(0.00000010227*E39)-(0.0000000016546*E39^2)))</f>
        <v>-4.403073376E-006</v>
      </c>
      <c r="M39" s="117" t="n">
        <f aca="false">IF(ISBLANK(E39),"",IF(ISBLANK(G39),(O39+(K39*35)+(L39*35^1.5)+(0.00000048314*35^2)),(O39+(K39*G39)+(L39*G39^1.5)+(0.00000048314*G39^2))))</f>
        <v>1.0257550839713</v>
      </c>
      <c r="N39" s="118" t="n">
        <f aca="false">IF(ISBLANK(D39),"",IF(ISBLANK(G39),J39*(1+0.00001*(35-20)),J39*(1+0.00001*(G39-20))))</f>
        <v>111.3175401009</v>
      </c>
      <c r="O39" s="117" t="n">
        <f aca="false">IF(ISBLANK(E39),"",(0.999842594+(0.00006793952*E39)-(0.00000909529*E39^2)+(0.0000001001685*E39^3)-(0.000000001120083*E39^4)+(0.000000000006536332*E39^5)))</f>
        <v>0.998522778246976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2.93506935564174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2.86137441725208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131.08019742296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127.788981474478</v>
      </c>
      <c r="T39" s="32" t="n">
        <v>0.06</v>
      </c>
      <c r="U39" s="32" t="n">
        <v>0.06</v>
      </c>
      <c r="V39" s="122" t="n">
        <v>16.2</v>
      </c>
      <c r="W39" s="122" t="n">
        <v>15.9</v>
      </c>
      <c r="X39" s="122" t="n">
        <v>16.2</v>
      </c>
      <c r="Y39" s="122" t="n">
        <v>15.8</v>
      </c>
      <c r="Z39" s="32" t="n">
        <v>1.05</v>
      </c>
      <c r="AA39" s="32" t="n">
        <v>1.03</v>
      </c>
      <c r="AB39" s="32" t="n">
        <v>5.57</v>
      </c>
      <c r="AC39" s="32" t="n">
        <v>5.44</v>
      </c>
      <c r="AD39" s="152" t="n">
        <v>0.0303</v>
      </c>
      <c r="AE39" s="152" t="n">
        <v>0.0173</v>
      </c>
      <c r="AF39" s="152" t="n">
        <v>0.0102</v>
      </c>
      <c r="AG39" s="152" t="n">
        <v>0.0374</v>
      </c>
      <c r="AH39" s="152" t="n">
        <v>0.0237</v>
      </c>
      <c r="AI39" s="152" t="n">
        <v>0.0045</v>
      </c>
      <c r="AJ39" s="152" t="n">
        <v>-9999.9999</v>
      </c>
      <c r="AK39" s="152" t="n">
        <v>-9999.9999</v>
      </c>
      <c r="AL39" s="152" t="n">
        <v>0.0577</v>
      </c>
      <c r="AM39" s="152" t="n">
        <v>0.0062</v>
      </c>
      <c r="AN39" s="152" t="n">
        <v>0.0027</v>
      </c>
      <c r="AO39" s="152" t="n">
        <v>-9999.9999</v>
      </c>
      <c r="AP39" s="152" t="n">
        <v>0.0104</v>
      </c>
      <c r="AQ39" s="153"/>
      <c r="AR39" s="152" t="n">
        <v>0.063</v>
      </c>
      <c r="AS39" s="152" t="n">
        <v>0.0129</v>
      </c>
      <c r="AT39" s="153" t="n">
        <v>0.0758</v>
      </c>
      <c r="AU39" s="152" t="n">
        <v>0.0192</v>
      </c>
      <c r="AV39" s="152" t="n">
        <v>-9999.9999</v>
      </c>
      <c r="AW39" s="152" t="n">
        <v>-9999.9999</v>
      </c>
      <c r="AX39" s="152" t="n">
        <v>0.0408</v>
      </c>
      <c r="AY39" s="152" t="n">
        <v>0.1359</v>
      </c>
      <c r="AZ39" s="153" t="n">
        <v>0.1767</v>
      </c>
      <c r="BA39" s="152" t="n">
        <v>0.002</v>
      </c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2033</v>
      </c>
      <c r="E40" s="135" t="n">
        <v>19.5</v>
      </c>
      <c r="F40" s="114" t="n">
        <v>3.3531</v>
      </c>
      <c r="G40" s="180" t="n">
        <v>35.87995</v>
      </c>
      <c r="H40" s="113" t="n">
        <v>60</v>
      </c>
      <c r="I40" s="135" t="n">
        <v>61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110.79</v>
      </c>
      <c r="K40" s="117" t="n">
        <f aca="false">IF(ISBLANK(E40),"",(0.000824493-(0.0000040899*E40)+(0.000000076438*E40^2)-(0.00000000082467*E40^3)+(0.0000000000053875*E40^4)))</f>
        <v>0.000768469653495469</v>
      </c>
      <c r="L40" s="117" t="n">
        <f aca="false">IF(ISBLANK(E40),"",(-0.00000572466+(0.00000010227*E40)-(0.0000000016546*E40^2)))</f>
        <v>-4.35955665E-006</v>
      </c>
      <c r="M40" s="117" t="n">
        <f aca="false">IF(ISBLANK(E40),"",IF(ISBLANK(G40),(O40+(K40*35)+(L40*35^1.5)+(0.00000048314*35^2)),(O40+(K40*G40)+(L40*G40^1.5)+(0.00000048314*G40^2))))</f>
        <v>1.02556581907726</v>
      </c>
      <c r="N40" s="118" t="n">
        <f aca="false">IF(ISBLANK(D40),"",IF(ISBLANK(G40),J40*(1+0.00001*(35-20)),J40*(1+0.00001*(G40-20))))</f>
        <v>110.807593396605</v>
      </c>
      <c r="O40" s="117" t="n">
        <f aca="false">IF(ISBLANK(E40),"",(0.999842594+(0.00006793952*E40)-(0.00000909529*E40^2)+(0.0000001001685*E40^3)-(0.000000001120083*E40^4)+(0.000000000006536332*E40^5)))</f>
        <v>0.998308143881684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3.46861565307079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3.38214826249928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154.908375066142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151.046741403218</v>
      </c>
      <c r="T40" s="32" t="n">
        <v>0.2</v>
      </c>
      <c r="U40" s="32" t="n">
        <v>0.2</v>
      </c>
      <c r="V40" s="122" t="n">
        <v>11.8</v>
      </c>
      <c r="W40" s="122" t="n">
        <v>11.5</v>
      </c>
      <c r="X40" s="122" t="n">
        <v>11.6</v>
      </c>
      <c r="Y40" s="122" t="n">
        <v>11.3</v>
      </c>
      <c r="Z40" s="32" t="n">
        <v>0.86</v>
      </c>
      <c r="AA40" s="32" t="n">
        <v>0.84</v>
      </c>
      <c r="AB40" s="32" t="n">
        <v>4.06</v>
      </c>
      <c r="AC40" s="32" t="n">
        <v>3.97</v>
      </c>
      <c r="AD40" s="152" t="n">
        <v>0.0547</v>
      </c>
      <c r="AE40" s="152" t="n">
        <v>0.0344</v>
      </c>
      <c r="AF40" s="152" t="n">
        <v>0.0224</v>
      </c>
      <c r="AG40" s="152" t="n">
        <v>0.0635</v>
      </c>
      <c r="AH40" s="152" t="n">
        <v>0.0366</v>
      </c>
      <c r="AI40" s="152" t="n">
        <v>0.0205</v>
      </c>
      <c r="AJ40" s="152" t="n">
        <v>0.0132</v>
      </c>
      <c r="AK40" s="152" t="n">
        <v>0.0066</v>
      </c>
      <c r="AL40" s="152" t="n">
        <v>0.1041</v>
      </c>
      <c r="AM40" s="152" t="n">
        <v>0.0106</v>
      </c>
      <c r="AN40" s="152" t="n">
        <v>0.0029</v>
      </c>
      <c r="AO40" s="152" t="n">
        <v>-9999.9999</v>
      </c>
      <c r="AP40" s="152" t="n">
        <v>0.0514</v>
      </c>
      <c r="AQ40" s="153"/>
      <c r="AR40" s="152" t="n">
        <v>0.0739</v>
      </c>
      <c r="AS40" s="152" t="n">
        <v>0.1336</v>
      </c>
      <c r="AT40" s="153" t="n">
        <v>0.2074</v>
      </c>
      <c r="AU40" s="152" t="n">
        <v>0.0309</v>
      </c>
      <c r="AV40" s="152" t="n">
        <v>-9999.9999</v>
      </c>
      <c r="AW40" s="152" t="n">
        <v>-9999.9999</v>
      </c>
      <c r="AX40" s="152" t="n">
        <v>0.0857</v>
      </c>
      <c r="AY40" s="152" t="n">
        <v>0.3051</v>
      </c>
      <c r="AZ40" s="153" t="n">
        <v>0.3908</v>
      </c>
      <c r="BA40" s="152" t="n">
        <v>0.0037</v>
      </c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2034</v>
      </c>
      <c r="E41" s="135" t="n">
        <v>19.7</v>
      </c>
      <c r="F41" s="114" t="n">
        <v>3.2954</v>
      </c>
      <c r="G41" s="180" t="n">
        <v>35.876</v>
      </c>
      <c r="H41" s="113" t="n">
        <v>60</v>
      </c>
      <c r="I41" s="135" t="n">
        <v>60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109.25</v>
      </c>
      <c r="K41" s="117" t="n">
        <f aca="false">IF(ISBLANK(E41),"",(0.000824493-(0.0000040899*E41)+(0.000000076438*E41^2)-(0.00000000082467*E41^3)+(0.0000000000053875*E41^4)))</f>
        <v>0.000768093315774729</v>
      </c>
      <c r="L41" s="117" t="n">
        <f aca="false">IF(ISBLANK(E41),"",(-0.00000572466+(0.00000010227*E41)-(0.0000000016546*E41^2)))</f>
        <v>-4.352074714E-006</v>
      </c>
      <c r="M41" s="117" t="n">
        <f aca="false">IF(ISBLANK(E41),"",IF(ISBLANK(G41),(O41+(K41*35)+(L41*35^1.5)+(0.00000048314*35^2)),(O41+(K41*G41)+(L41*G41^1.5)+(0.00000048314*G41^2))))</f>
        <v>1.02551049467008</v>
      </c>
      <c r="N41" s="118" t="n">
        <f aca="false">IF(ISBLANK(D41),"",IF(ISBLANK(G41),J41*(1+0.00001*(35-20)),J41*(1+0.00001*(G41-20))))</f>
        <v>109.26734453</v>
      </c>
      <c r="O41" s="117" t="n">
        <f aca="false">IF(ISBLANK(E41),"",(0.999842594+(0.00006793952*E41)-(0.00000909529*E41^2)+(0.0000001001685*E41^3)-(0.000000001120083*E41^4)+(0.000000000006536332*E41^5)))</f>
        <v>0.998267730886094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3.45761497176041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3.3716036937026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154.41708463882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150.575820960758</v>
      </c>
      <c r="T41" s="32" t="n">
        <v>0.21</v>
      </c>
      <c r="U41" s="32" t="n">
        <v>0.21</v>
      </c>
      <c r="V41" s="122" t="n">
        <v>11.9</v>
      </c>
      <c r="W41" s="122" t="n">
        <v>11.7</v>
      </c>
      <c r="X41" s="122" t="n">
        <v>11.7</v>
      </c>
      <c r="Y41" s="122" t="n">
        <v>11.5</v>
      </c>
      <c r="Z41" s="32" t="n">
        <v>0.83</v>
      </c>
      <c r="AA41" s="32" t="n">
        <v>0.81</v>
      </c>
      <c r="AB41" s="32" t="n">
        <v>4.18</v>
      </c>
      <c r="AC41" s="32" t="n">
        <v>4.08</v>
      </c>
      <c r="AD41" s="152" t="n">
        <v>0.0538</v>
      </c>
      <c r="AE41" s="152" t="n">
        <v>0.0333</v>
      </c>
      <c r="AF41" s="152" t="n">
        <v>0.023</v>
      </c>
      <c r="AG41" s="152" t="n">
        <v>0.0598</v>
      </c>
      <c r="AH41" s="152" t="n">
        <v>0.0354</v>
      </c>
      <c r="AI41" s="152" t="n">
        <v>0.0171</v>
      </c>
      <c r="AJ41" s="152" t="n">
        <v>0.0137</v>
      </c>
      <c r="AK41" s="152" t="n">
        <v>0.0052</v>
      </c>
      <c r="AL41" s="152" t="n">
        <v>0.1022</v>
      </c>
      <c r="AM41" s="152" t="n">
        <v>0.0076</v>
      </c>
      <c r="AN41" s="152" t="n">
        <v>0.003</v>
      </c>
      <c r="AO41" s="152" t="n">
        <v>-9999.9999</v>
      </c>
      <c r="AP41" s="152" t="n">
        <v>0.0493</v>
      </c>
      <c r="AQ41" s="153"/>
      <c r="AR41" s="152" t="n">
        <v>0.0616</v>
      </c>
      <c r="AS41" s="152" t="n">
        <v>0.115</v>
      </c>
      <c r="AT41" s="153" t="n">
        <v>0.1766</v>
      </c>
      <c r="AU41" s="152" t="n">
        <v>0.0282</v>
      </c>
      <c r="AV41" s="152" t="n">
        <v>-9999.9999</v>
      </c>
      <c r="AW41" s="152" t="n">
        <v>-9999.9999</v>
      </c>
      <c r="AX41" s="152" t="n">
        <v>0.0843</v>
      </c>
      <c r="AY41" s="152" t="n">
        <v>0.2837</v>
      </c>
      <c r="AZ41" s="153" t="n">
        <v>0.368</v>
      </c>
      <c r="BA41" s="152" t="n">
        <v>0.0039</v>
      </c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2035</v>
      </c>
      <c r="E42" s="135" t="n">
        <v>21.9</v>
      </c>
      <c r="F42" s="114" t="n">
        <v>4.6185</v>
      </c>
      <c r="G42" s="180" t="n">
        <v>35.86605</v>
      </c>
      <c r="H42" s="113" t="n">
        <v>40</v>
      </c>
      <c r="I42" s="135" t="n">
        <v>43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110.1</v>
      </c>
      <c r="K42" s="117" t="n">
        <f aca="false">IF(ISBLANK(E42),"",(0.000824493-(0.0000040899*E42)+(0.000000076438*E42^2)-(0.00000000082467*E42^3)+(0.0000000000053875*E42^4)))</f>
        <v>0.000764161995385909</v>
      </c>
      <c r="L42" s="117" t="n">
        <f aca="false">IF(ISBLANK(E42),"",(-0.00000572466+(0.00000010227*E42)-(0.0000000016546*E42^2)))</f>
        <v>-4.278509706E-006</v>
      </c>
      <c r="M42" s="117" t="n">
        <f aca="false">IF(ISBLANK(E42),"",IF(ISBLANK(G42),(O42+(K42*35)+(L42*35^1.5)+(0.00000048314*35^2)),(O42+(K42*G42)+(L42*G42^1.5)+(0.00000048314*G42^2))))</f>
        <v>1.02490563834795</v>
      </c>
      <c r="N42" s="118" t="n">
        <f aca="false">IF(ISBLANK(D42),"",IF(ISBLANK(G42),J42*(1+0.00001*(35-20)),J42*(1+0.00001*(G42-20))))</f>
        <v>110.11746852105</v>
      </c>
      <c r="O42" s="117" t="n">
        <f aca="false">IF(ISBLANK(E42),"",(0.999842594+(0.00006793952*E42)-(0.00000909529*E42^2)+(0.0000001001685*E42^3)-(0.000000001120083*E42^4)+(0.000000000006536332*E42^5)))</f>
        <v>0.997795672440038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4.81410846207934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4.69712360041188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214.998083916463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209.773539994394</v>
      </c>
      <c r="T42" s="32" t="n">
        <v>0.02</v>
      </c>
      <c r="U42" s="32" t="n">
        <v>0.02</v>
      </c>
      <c r="V42" s="32" t="n">
        <v>1.16</v>
      </c>
      <c r="W42" s="32" t="n">
        <v>1.13</v>
      </c>
      <c r="X42" s="32" t="n">
        <v>1.14</v>
      </c>
      <c r="Y42" s="32" t="n">
        <v>1.11</v>
      </c>
      <c r="Z42" s="32" t="n">
        <v>0.33</v>
      </c>
      <c r="AA42" s="32" t="n">
        <v>0.32</v>
      </c>
      <c r="AB42" s="32" t="n">
        <v>2.69</v>
      </c>
      <c r="AC42" s="32" t="n">
        <v>2.63</v>
      </c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3"/>
      <c r="AR42" s="152"/>
      <c r="AS42" s="152"/>
      <c r="AT42" s="153"/>
      <c r="AU42" s="152"/>
      <c r="AV42" s="152"/>
      <c r="AW42" s="152"/>
      <c r="AX42" s="152"/>
      <c r="AY42" s="152"/>
      <c r="AZ42" s="153"/>
      <c r="BA42" s="152"/>
      <c r="BB42" s="123"/>
    </row>
    <row r="43" customFormat="false" ht="15.75" hidden="false" customHeight="false" outlineLevel="0" collapsed="false">
      <c r="A43" s="110"/>
      <c r="B43" s="111"/>
      <c r="C43" s="112" t="n">
        <v>9</v>
      </c>
      <c r="D43" s="113"/>
      <c r="E43" s="135"/>
      <c r="F43" s="114"/>
      <c r="G43" s="180"/>
      <c r="H43" s="113" t="n">
        <v>40</v>
      </c>
      <c r="I43" s="135" t="n">
        <v>42.9</v>
      </c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152" t="n">
        <v>0.06</v>
      </c>
      <c r="AE43" s="152" t="n">
        <v>0.0633</v>
      </c>
      <c r="AF43" s="152" t="n">
        <v>0.0613</v>
      </c>
      <c r="AG43" s="152" t="n">
        <v>0.0555</v>
      </c>
      <c r="AH43" s="152" t="n">
        <v>0.0398</v>
      </c>
      <c r="AI43" s="152" t="n">
        <v>0.02</v>
      </c>
      <c r="AJ43" s="152" t="n">
        <v>0.0134</v>
      </c>
      <c r="AK43" s="152" t="n">
        <v>0.0119</v>
      </c>
      <c r="AL43" s="152" t="n">
        <v>0.1624</v>
      </c>
      <c r="AM43" s="152" t="n">
        <v>0.0195</v>
      </c>
      <c r="AN43" s="152" t="n">
        <v>0.0068</v>
      </c>
      <c r="AO43" s="152" t="n">
        <v>-9999.9999</v>
      </c>
      <c r="AP43" s="152" t="n">
        <v>0.198</v>
      </c>
      <c r="AQ43" s="153"/>
      <c r="AR43" s="152" t="n">
        <v>0.0512</v>
      </c>
      <c r="AS43" s="152" t="n">
        <v>0.157</v>
      </c>
      <c r="AT43" s="153" t="n">
        <v>0.2082</v>
      </c>
      <c r="AU43" s="152" t="n">
        <v>0.0614</v>
      </c>
      <c r="AV43" s="152" t="n">
        <v>-9999.9999</v>
      </c>
      <c r="AW43" s="152" t="n">
        <v>-9999.9999</v>
      </c>
      <c r="AX43" s="152" t="n">
        <v>0.2086</v>
      </c>
      <c r="AY43" s="152" t="n">
        <v>0.5475</v>
      </c>
      <c r="AZ43" s="153" t="n">
        <v>0.7561</v>
      </c>
      <c r="BA43" s="152" t="n">
        <v>0.0068</v>
      </c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2036</v>
      </c>
      <c r="E44" s="135" t="n">
        <v>28.9</v>
      </c>
      <c r="F44" s="114" t="n">
        <v>4.3051</v>
      </c>
      <c r="G44" s="180" t="n">
        <v>34.76565</v>
      </c>
      <c r="H44" s="113" t="n">
        <v>20</v>
      </c>
      <c r="I44" s="135" t="n">
        <v>23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109.39</v>
      </c>
      <c r="K44" s="117" t="n">
        <f aca="false">IF(ISBLANK(E44),"",(0.000824493-(0.0000040899*E44)+(0.000000076438*E44^2)-(0.00000000082467*E44^3)+(0.0000000000053875*E44^4)))</f>
        <v>0.000753989332274109</v>
      </c>
      <c r="L44" s="117" t="n">
        <f aca="false">IF(ISBLANK(E44),"",(-0.00000572466+(0.00000010227*E44)-(0.0000000016546*E44^2)))</f>
        <v>-4.150995466E-006</v>
      </c>
      <c r="M44" s="117" t="n">
        <f aca="false">IF(ISBLANK(E44),"",IF(ISBLANK(G44),(O44+(K44*35)+(L44*35^1.5)+(0.00000048314*35^2)),(O44+(K44*G44)+(L44*G44^1.5)+(0.00000048314*G44^2))))</f>
        <v>1.02192380040167</v>
      </c>
      <c r="N44" s="118" t="n">
        <f aca="false">IF(ISBLANK(D44),"",IF(ISBLANK(G44),J44*(1+0.00001*(35-20)),J44*(1+0.00001*(G44-20))))</f>
        <v>109.406152144535</v>
      </c>
      <c r="O44" s="117" t="n">
        <f aca="false">IF(ISBLANK(E44),"",(0.999842594+(0.00006793952*E44)-(0.00000909529*E44^2)+(0.0000001001685*E44^3)-(0.000000001120083*E44^4)+(0.000000000006536332*E44^5)))</f>
        <v>0.995977822369731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4.5160771789487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4.41919170213441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201.688006811849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197.361101417323</v>
      </c>
      <c r="T44" s="32" t="n">
        <v>0</v>
      </c>
      <c r="U44" s="32" t="n">
        <v>0</v>
      </c>
      <c r="V44" s="32" t="n">
        <v>0.03</v>
      </c>
      <c r="W44" s="32" t="n">
        <v>0.03</v>
      </c>
      <c r="X44" s="32" t="n">
        <v>0.03</v>
      </c>
      <c r="Y44" s="32" t="n">
        <v>0.03</v>
      </c>
      <c r="Z44" s="32" t="n">
        <v>0.03</v>
      </c>
      <c r="AA44" s="32" t="n">
        <v>0.03</v>
      </c>
      <c r="AB44" s="32" t="n">
        <v>0.94</v>
      </c>
      <c r="AC44" s="32" t="n">
        <v>0.92</v>
      </c>
      <c r="AD44" s="152" t="n">
        <v>0.0089</v>
      </c>
      <c r="AE44" s="152" t="n">
        <v>0.0103</v>
      </c>
      <c r="AF44" s="152" t="n">
        <v>0.0061</v>
      </c>
      <c r="AG44" s="152" t="n">
        <v>0.0076</v>
      </c>
      <c r="AH44" s="152" t="n">
        <v>0.0094</v>
      </c>
      <c r="AI44" s="152" t="n">
        <v>-9999.9999</v>
      </c>
      <c r="AJ44" s="152" t="n">
        <v>-9999.9999</v>
      </c>
      <c r="AK44" s="152" t="n">
        <v>-9999.9999</v>
      </c>
      <c r="AL44" s="152" t="n">
        <v>0.0312</v>
      </c>
      <c r="AM44" s="152" t="n">
        <v>0.0073</v>
      </c>
      <c r="AN44" s="152" t="n">
        <v>-9999.9999</v>
      </c>
      <c r="AO44" s="152" t="n">
        <v>-9999.9999</v>
      </c>
      <c r="AP44" s="152" t="n">
        <v>0.1177</v>
      </c>
      <c r="AQ44" s="153"/>
      <c r="AR44" s="152" t="n">
        <v>0.008</v>
      </c>
      <c r="AS44" s="152" t="n">
        <v>0.0082</v>
      </c>
      <c r="AT44" s="153" t="n">
        <v>0.0162</v>
      </c>
      <c r="AU44" s="152" t="n">
        <v>0.0225</v>
      </c>
      <c r="AV44" s="152" t="n">
        <v>-9999.9999</v>
      </c>
      <c r="AW44" s="152" t="n">
        <v>-9999.9999</v>
      </c>
      <c r="AX44" s="152" t="n">
        <v>0.0849</v>
      </c>
      <c r="AY44" s="152" t="n">
        <v>0.0943</v>
      </c>
      <c r="AZ44" s="153" t="n">
        <v>0.1792</v>
      </c>
      <c r="BA44" s="152" t="n">
        <v>0.0014</v>
      </c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180"/>
      <c r="H45" s="113" t="n">
        <v>10</v>
      </c>
      <c r="I45" s="135" t="n">
        <v>13.6</v>
      </c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52" t="n">
        <v>0.0066</v>
      </c>
      <c r="AE45" s="152" t="n">
        <v>0.009</v>
      </c>
      <c r="AF45" s="152" t="n">
        <v>0.0059</v>
      </c>
      <c r="AG45" s="152" t="n">
        <v>0.0066</v>
      </c>
      <c r="AH45" s="152" t="n">
        <v>0.0101</v>
      </c>
      <c r="AI45" s="152" t="n">
        <v>-9999.9999</v>
      </c>
      <c r="AJ45" s="152" t="n">
        <v>-9999.9999</v>
      </c>
      <c r="AK45" s="152" t="n">
        <v>-9999.9999</v>
      </c>
      <c r="AL45" s="152" t="n">
        <v>0.0245</v>
      </c>
      <c r="AM45" s="152" t="n">
        <v>0.007</v>
      </c>
      <c r="AN45" s="152" t="n">
        <v>-9999.9999</v>
      </c>
      <c r="AO45" s="152" t="n">
        <v>-9999.9999</v>
      </c>
      <c r="AP45" s="152" t="n">
        <v>0.1233</v>
      </c>
      <c r="AQ45" s="153"/>
      <c r="AR45" s="152" t="n">
        <v>0.0072</v>
      </c>
      <c r="AS45" s="152" t="n">
        <v>0.0073</v>
      </c>
      <c r="AT45" s="153" t="n">
        <v>0.0146</v>
      </c>
      <c r="AU45" s="152" t="n">
        <v>0.0221</v>
      </c>
      <c r="AV45" s="152" t="n">
        <v>-9999.9999</v>
      </c>
      <c r="AW45" s="152" t="n">
        <v>-9999.9999</v>
      </c>
      <c r="AX45" s="152" t="n">
        <v>0.0829</v>
      </c>
      <c r="AY45" s="152" t="n">
        <v>0.0886</v>
      </c>
      <c r="AZ45" s="153" t="n">
        <v>0.1715</v>
      </c>
      <c r="BA45" s="152" t="n">
        <v>0.0011</v>
      </c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2037</v>
      </c>
      <c r="E46" s="135" t="n">
        <v>28.9</v>
      </c>
      <c r="F46" s="114" t="n">
        <v>4.3142</v>
      </c>
      <c r="G46" s="180" t="n">
        <v>34.59035</v>
      </c>
      <c r="H46" s="113" t="n">
        <v>0</v>
      </c>
      <c r="I46" s="135" t="n">
        <v>4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110.47</v>
      </c>
      <c r="K46" s="117" t="n">
        <f aca="false">IF(ISBLANK(E46),"",(0.000824493-(0.0000040899*E46)+(0.000000076438*E46^2)-(0.00000000082467*E46^3)+(0.0000000000053875*E46^4)))</f>
        <v>0.000753989332274109</v>
      </c>
      <c r="L46" s="117" t="n">
        <f aca="false">IF(ISBLANK(E46),"",(-0.00000572466+(0.00000010227*E46)-(0.0000000016546*E46^2)))</f>
        <v>-4.150995466E-006</v>
      </c>
      <c r="M46" s="117" t="n">
        <f aca="false">IF(ISBLANK(E46),"",IF(ISBLANK(G46),(O46+(K46*35)+(L46*35^1.5)+(0.00000048314*35^2)),(O46+(K46*G46)+(L46*G46^1.5)+(0.00000048314*G46^2))))</f>
        <v>1.02179217965577</v>
      </c>
      <c r="N46" s="118" t="n">
        <f aca="false">IF(ISBLANK(D46),"",IF(ISBLANK(G46),J46*(1+0.00001*(35-20)),J46*(1+0.00001*(G46-20))))</f>
        <v>110.486117959645</v>
      </c>
      <c r="O46" s="117" t="n">
        <f aca="false">IF(ISBLANK(E46),"",(0.999842594+(0.00006793952*E46)-(0.00000909529*E46^2)+(0.0000001001685*E46^3)-(0.000000001120083*E46^4)+(0.000000000006536332*E46^5)))</f>
        <v>0.995977822369731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4.4805919166119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4.38503250056326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200.103234995888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195.835551475155</v>
      </c>
      <c r="T46" s="32" t="n">
        <v>0</v>
      </c>
      <c r="U46" s="32" t="n">
        <v>0</v>
      </c>
      <c r="V46" s="32" t="n">
        <v>0</v>
      </c>
      <c r="W46" s="32" t="n">
        <v>0</v>
      </c>
      <c r="X46" s="32" t="n">
        <v>0.01</v>
      </c>
      <c r="Y46" s="32" t="n">
        <v>0.01</v>
      </c>
      <c r="Z46" s="32" t="n">
        <v>0.04</v>
      </c>
      <c r="AA46" s="32" t="n">
        <v>0.04</v>
      </c>
      <c r="AB46" s="32" t="n">
        <v>1.01</v>
      </c>
      <c r="AC46" s="32" t="n">
        <v>0.99</v>
      </c>
      <c r="AD46" s="200" t="n">
        <v>0.0068</v>
      </c>
      <c r="AE46" s="200" t="n">
        <v>0.009</v>
      </c>
      <c r="AF46" s="200" t="n">
        <v>0.0057</v>
      </c>
      <c r="AG46" s="152" t="n">
        <v>0.0068</v>
      </c>
      <c r="AH46" s="200" t="n">
        <v>0.0092</v>
      </c>
      <c r="AI46" s="152" t="n">
        <v>-9999.9999</v>
      </c>
      <c r="AJ46" s="200" t="n">
        <v>-9999.9999</v>
      </c>
      <c r="AK46" s="152" t="n">
        <v>-9999.9999</v>
      </c>
      <c r="AL46" s="200" t="n">
        <v>0.0249</v>
      </c>
      <c r="AM46" s="152" t="n">
        <v>0.0072</v>
      </c>
      <c r="AN46" s="200" t="n">
        <v>-9999.9999</v>
      </c>
      <c r="AO46" s="152" t="n">
        <v>-9999.9999</v>
      </c>
      <c r="AP46" s="200" t="n">
        <v>0.1162</v>
      </c>
      <c r="AQ46" s="153"/>
      <c r="AR46" s="200" t="n">
        <v>0.0064</v>
      </c>
      <c r="AS46" s="200" t="n">
        <v>0.0071</v>
      </c>
      <c r="AT46" s="153" t="n">
        <v>0.0135</v>
      </c>
      <c r="AU46" s="200" t="n">
        <v>0.0217</v>
      </c>
      <c r="AV46" s="152" t="n">
        <v>-9999.9999</v>
      </c>
      <c r="AW46" s="200" t="n">
        <v>-9999.9999</v>
      </c>
      <c r="AX46" s="200" t="n">
        <v>0.0756</v>
      </c>
      <c r="AY46" s="152" t="n">
        <v>0.093</v>
      </c>
      <c r="AZ46" s="153" t="n">
        <v>0.1686</v>
      </c>
      <c r="BA46" s="200" t="n">
        <v>-9999.9999</v>
      </c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1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2"/>
      <c r="W47" s="122"/>
      <c r="X47" s="122"/>
      <c r="Y47" s="122"/>
      <c r="Z47" s="32"/>
      <c r="AA47" s="32"/>
      <c r="AB47" s="122"/>
      <c r="AC47" s="122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35"/>
      <c r="F48" s="114"/>
      <c r="G48" s="201"/>
      <c r="H48" s="113"/>
      <c r="I48" s="135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56"/>
      <c r="F49" s="157"/>
      <c r="G49" s="158"/>
      <c r="H49" s="156"/>
      <c r="I49" s="159"/>
      <c r="J49" s="116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60" t="str">
        <f aca="false">IF(ISBLANK(E49),"",(0.000824493-(0.0000040899*E49)+(0.000000076438*E49^2)-(0.00000000082467*E49^3)+(0.0000000000053875*E49^4)))</f>
        <v/>
      </c>
      <c r="L49" s="160" t="str">
        <f aca="false">IF(ISBLANK(E49),"",(-0.00000572466+(0.00000010227*E49)-(0.0000000016546*E49^2)))</f>
        <v/>
      </c>
      <c r="M49" s="160" t="str">
        <f aca="false">IF(ISBLANK(E49),"",IF(ISBLANK(G49),(O49+(K49*35)+(L49*35^1.5)+(0.00000048314*35^2)),(O49+(K49*G49)+(L49*G49^1.5)+(0.00000048314*G49^2))))</f>
        <v/>
      </c>
      <c r="N49" s="161" t="str">
        <f aca="false">IF(ISBLANK(D49),"",IF(ISBLANK(G49),J49*(1+0.00001*(35-20)),J49*(1+0.00001*(G49-20))))</f>
        <v/>
      </c>
      <c r="O49" s="160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115"/>
      <c r="H50" s="113"/>
      <c r="I50" s="113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2"/>
      <c r="W52" s="122"/>
      <c r="X52" s="122"/>
      <c r="Y52" s="122"/>
      <c r="Z52" s="32"/>
      <c r="AA52" s="32"/>
      <c r="AB52" s="122"/>
      <c r="AC52" s="122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32"/>
      <c r="U54" s="32"/>
      <c r="V54" s="122"/>
      <c r="W54" s="122"/>
      <c r="X54" s="122"/>
      <c r="Y54" s="122"/>
      <c r="Z54" s="32"/>
      <c r="AA54" s="32"/>
      <c r="AB54" s="122"/>
      <c r="AC54" s="122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18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19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20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21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22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32"/>
      <c r="U59" s="32"/>
      <c r="V59" s="122"/>
      <c r="W59" s="122"/>
      <c r="X59" s="122"/>
      <c r="Y59" s="122"/>
      <c r="Z59" s="32"/>
      <c r="AA59" s="32"/>
      <c r="AB59" s="122"/>
      <c r="AC59" s="122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23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24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3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35" activeCellId="1" sqref="T45:AC45 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42076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4.9874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4</v>
      </c>
      <c r="J9" s="29" t="n">
        <v>59.93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-4°59,93</v>
      </c>
      <c r="P9" s="29" t="s">
        <v>16</v>
      </c>
      <c r="Q9" s="33" t="n">
        <f aca="false">IF(ISBLANK(I9),"",IF(ISBLANK(J9),"",IF(J9&gt;60,"ERREUR !!",O11*(I9+(J9/60)))))</f>
        <v>-4.99883333333333</v>
      </c>
      <c r="R9" s="33"/>
      <c r="V9" s="127" t="n">
        <v>4.9869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-0°0,05</v>
      </c>
      <c r="P10" s="29" t="s">
        <v>17</v>
      </c>
      <c r="Q10" s="33" t="n">
        <f aca="false">IF(ISBLANK(I10),"",IF(ISBLANK(J10),"",IF(J10&gt;60,"ERREUR !!",O12*(I10+(J10/60)))))</f>
        <v>-0.000833333333333333</v>
      </c>
      <c r="R10" s="33"/>
      <c r="S10" s="35"/>
      <c r="T10" s="35"/>
      <c r="V10" s="0" t="n">
        <v>4.9856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42075</v>
      </c>
      <c r="K11" s="38"/>
      <c r="L11" s="38"/>
      <c r="M11" s="38"/>
      <c r="N11" s="39" t="str">
        <f aca="false">I9&amp;"°"&amp;J9</f>
        <v>4°59,93</v>
      </c>
      <c r="O11" s="40" t="n">
        <f aca="false">IF(P9=M10,-1,1)</f>
        <v>-1</v>
      </c>
      <c r="P11" s="41" t="str">
        <f aca="false">TEXT(J11,"aaaa-mm-jj")&amp;"T"&amp;TEXT(J12,"hh:mm:ss")&amp;"z"</f>
        <v>2019-03-13T09:53:34z</v>
      </c>
      <c r="Q11" s="41"/>
      <c r="R11" s="41"/>
      <c r="T11" s="42"/>
      <c r="U11" s="42"/>
      <c r="V11" s="5" t="n">
        <v>4.9812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0.412199074074074</v>
      </c>
      <c r="K12" s="45"/>
      <c r="L12" s="45"/>
      <c r="M12" s="45"/>
      <c r="N12" s="46" t="str">
        <f aca="false">I10&amp;"°"&amp;J10</f>
        <v>0°0,05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4.9804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4.9768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25.5</v>
      </c>
      <c r="S14" s="55" t="s">
        <v>24</v>
      </c>
      <c r="V14" s="189" t="n">
        <f aca="false">AVERAGE(V8:V13)</f>
        <v>4.98305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25.5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4.9831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0.996918646721861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0.020003692913907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5.0114901950018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4.9828259295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0.00401215787662497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2038</v>
      </c>
      <c r="E35" s="135" t="n">
        <v>10.2</v>
      </c>
      <c r="F35" s="114" t="n">
        <v>1.8693</v>
      </c>
      <c r="G35" s="180" t="n">
        <v>34.6742</v>
      </c>
      <c r="H35" s="113" t="n">
        <v>500</v>
      </c>
      <c r="I35" s="135" t="n">
        <v>504.2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111.51</v>
      </c>
      <c r="K35" s="117" t="n">
        <f aca="false">IF(ISBLANK(E35),"",(0.000824493-(0.0000040899*E35)+(0.000000076438*E35^2)-(0.00000000082467*E35^3)+(0.0000000000053875*E35^4)))</f>
        <v>0.00078991179915126</v>
      </c>
      <c r="L35" s="117" t="n">
        <f aca="false">IF(ISBLANK(E35),"",(-0.00000572466+(0.00000010227*E35)-(0.0000000016546*E35^2)))</f>
        <v>-4.853650584E-006</v>
      </c>
      <c r="M35" s="117" t="n">
        <f aca="false">IF(ISBLANK(E35),"",IF(ISBLANK(G35),(O35+(K35*35)+(L35*35^1.5)+(0.00000048314*35^2)),(O35+(K35*G35)+(L35*G35^1.5)+(0.00000048314*G35^2))))</f>
        <v>1.02666362893644</v>
      </c>
      <c r="N35" s="118" t="n">
        <f aca="false">IF(ISBLANK(D35),"",IF(ISBLANK(G35),J35*(1+0.00001*(35-20)),J35*(1+0.00001*(G35-20))))</f>
        <v>111.52636320042</v>
      </c>
      <c r="O35" s="117" t="n">
        <f aca="false">IF(ISBLANK(E35),"",(0.999842594+(0.00006793952*E35)-(0.00000909529*E35^2)+(0.0000001001685*E35^3)-(0.000000001120083*E35^4)+(0.000000000006536332*E35^5)))</f>
        <v>0.999684200271206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1.90924949888018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1.85966410523186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85.2670826199887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83.052598939655</v>
      </c>
      <c r="T35" s="32" t="n">
        <v>0</v>
      </c>
      <c r="U35" s="32" t="n">
        <v>0</v>
      </c>
      <c r="V35" s="122" t="n">
        <v>37.2</v>
      </c>
      <c r="W35" s="122" t="n">
        <v>36.4</v>
      </c>
      <c r="X35" s="122" t="n">
        <v>37.2</v>
      </c>
      <c r="Y35" s="122" t="n">
        <v>36.4</v>
      </c>
      <c r="Z35" s="32" t="n">
        <v>2.19</v>
      </c>
      <c r="AA35" s="32" t="n">
        <v>2.14</v>
      </c>
      <c r="AB35" s="122" t="n">
        <v>20.7</v>
      </c>
      <c r="AC35" s="122" t="n">
        <v>20.2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/>
      <c r="B36" s="111"/>
      <c r="C36" s="112" t="n">
        <v>2</v>
      </c>
      <c r="D36" s="113"/>
      <c r="E36" s="135"/>
      <c r="F36" s="114"/>
      <c r="G36" s="180"/>
      <c r="H36" s="113"/>
      <c r="I36" s="135"/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2039</v>
      </c>
      <c r="E37" s="135" t="n">
        <v>13.4</v>
      </c>
      <c r="F37" s="114" t="n">
        <v>2.0853</v>
      </c>
      <c r="G37" s="180" t="n">
        <v>35.05055</v>
      </c>
      <c r="H37" s="113" t="n">
        <v>300</v>
      </c>
      <c r="I37" s="135" t="n">
        <v>302.9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111.47</v>
      </c>
      <c r="K37" s="117" t="n">
        <f aca="false">IF(ISBLANK(E37),"",(0.000824493-(0.0000040899*E37)+(0.000000076438*E37^2)-(0.00000000082467*E37^3)+(0.0000000000053875*E37^4)))</f>
        <v>0.00078160300815734</v>
      </c>
      <c r="L37" s="117" t="n">
        <f aca="false">IF(ISBLANK(E37),"",(-0.00000572466+(0.00000010227*E37)-(0.0000000016546*E37^2)))</f>
        <v>-4.651341976E-006</v>
      </c>
      <c r="M37" s="117" t="n">
        <f aca="false">IF(ISBLANK(E37),"",IF(ISBLANK(G37),(O37+(K37*35)+(L37*35^1.5)+(0.00000048314*35^2)),(O37+(K37*G37)+(L37*G37^1.5)+(0.00000048314*G37^2))))</f>
        <v>1.02635152509777</v>
      </c>
      <c r="N37" s="118" t="n">
        <f aca="false">IF(ISBLANK(D37),"",IF(ISBLANK(G37),J37*(1+0.00001*(35-20)),J37*(1+0.00001*(G37-20))))</f>
        <v>111.486776848085</v>
      </c>
      <c r="O37" s="117" t="n">
        <f aca="false">IF(ISBLANK(E37),"",(0.999842594+(0.00006793952*E37)-(0.00000909529*E37^2)+(0.0000001001685*E37^3)-(0.000000001120083*E37^4)+(0.000000000006536332*E37^5)))</f>
        <v>0.999327559596324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2.13244852756517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2.07769801614708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95.2351512410606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92.7899934011287</v>
      </c>
      <c r="T37" s="32" t="n">
        <v>0</v>
      </c>
      <c r="U37" s="32" t="n">
        <v>0</v>
      </c>
      <c r="V37" s="122" t="n">
        <v>28.3</v>
      </c>
      <c r="W37" s="122" t="n">
        <v>27.6</v>
      </c>
      <c r="X37" s="122" t="n">
        <v>28.3</v>
      </c>
      <c r="Y37" s="122" t="n">
        <v>27.6</v>
      </c>
      <c r="Z37" s="32" t="n">
        <v>1.67</v>
      </c>
      <c r="AA37" s="32" t="n">
        <v>1.63</v>
      </c>
      <c r="AB37" s="122" t="n">
        <v>12</v>
      </c>
      <c r="AC37" s="122" t="n">
        <v>11.7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2040</v>
      </c>
      <c r="E38" s="135" t="n">
        <v>16.1</v>
      </c>
      <c r="F38" s="114" t="n">
        <v>2.2093</v>
      </c>
      <c r="G38" s="180" t="n">
        <v>35.4654</v>
      </c>
      <c r="H38" s="113" t="n">
        <v>100</v>
      </c>
      <c r="I38" s="135" t="n">
        <v>99.4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110.01</v>
      </c>
      <c r="K38" s="117" t="n">
        <f aca="false">IF(ISBLANK(E38),"",(0.000824493-(0.0000040899*E38)+(0.000000076438*E38^2)-(0.00000000082467*E38^3)+(0.0000000000053875*E38^4)))</f>
        <v>0.000775379509515069</v>
      </c>
      <c r="L38" s="117" t="n">
        <f aca="false">IF(ISBLANK(E38),"",(-0.00000572466+(0.00000010227*E38)-(0.0000000016546*E38^2)))</f>
        <v>-4.507001866E-006</v>
      </c>
      <c r="M38" s="117" t="n">
        <f aca="false">IF(ISBLANK(E38),"",IF(ISBLANK(G38),(O38+(K38*35)+(L38*35^1.5)+(0.00000048314*35^2)),(O38+(K38*G38)+(L38*G38^1.5)+(0.00000048314*G38^2))))</f>
        <v>1.02608360120492</v>
      </c>
      <c r="N38" s="118" t="n">
        <f aca="false">IF(ISBLANK(D38),"",IF(ISBLANK(G38),J38*(1+0.00001*(35-20)),J38*(1+0.00001*(G38-20))))</f>
        <v>110.02701348654</v>
      </c>
      <c r="O38" s="117" t="n">
        <f aca="false">IF(ISBLANK(E38),"",(0.999842594+(0.00006793952*E38)-(0.00000909529*E38^2)+(0.0000001001685*E38^3)-(0.000000001120083*E38^4)+(0.000000000006536332*E38^5)))</f>
        <v>0.998928673986658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2.29073528561288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2.23250355324157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102.304237855471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99.7036086877685</v>
      </c>
      <c r="T38" s="32" t="n">
        <v>0.04</v>
      </c>
      <c r="U38" s="32" t="n">
        <v>0.04</v>
      </c>
      <c r="V38" s="122" t="n">
        <v>22.1</v>
      </c>
      <c r="W38" s="122" t="n">
        <v>21.6</v>
      </c>
      <c r="X38" s="122" t="n">
        <v>22</v>
      </c>
      <c r="Y38" s="122" t="n">
        <v>21.5</v>
      </c>
      <c r="Z38" s="32" t="n">
        <v>1.37</v>
      </c>
      <c r="AA38" s="32" t="n">
        <v>1.34</v>
      </c>
      <c r="AB38" s="32" t="n">
        <v>7.49</v>
      </c>
      <c r="AC38" s="32" t="n">
        <v>7.32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2041</v>
      </c>
      <c r="E39" s="135" t="n">
        <v>18.1</v>
      </c>
      <c r="F39" s="114" t="n">
        <v>2.4756</v>
      </c>
      <c r="G39" s="180" t="n">
        <v>35.701</v>
      </c>
      <c r="H39" s="113" t="n">
        <v>80</v>
      </c>
      <c r="I39" s="135" t="n">
        <v>79.1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111.07</v>
      </c>
      <c r="K39" s="117" t="n">
        <f aca="false">IF(ISBLANK(E39),"",(0.000824493-(0.0000040899*E39)+(0.000000076438*E39^2)-(0.00000000082467*E39^3)+(0.0000000000053875*E39^4)))</f>
        <v>0.000771195814950969</v>
      </c>
      <c r="L39" s="117" t="n">
        <f aca="false">IF(ISBLANK(E39),"",(-0.00000572466+(0.00000010227*E39)-(0.0000000016546*E39^2)))</f>
        <v>-4.415636506E-006</v>
      </c>
      <c r="M39" s="117" t="n">
        <f aca="false">IF(ISBLANK(E39),"",IF(ISBLANK(G39),(O39+(K39*35)+(L39*35^1.5)+(0.00000048314*35^2)),(O39+(K39*G39)+(L39*G39^1.5)+(0.00000048314*G39^2))))</f>
        <v>1.02578537942514</v>
      </c>
      <c r="N39" s="118" t="n">
        <f aca="false">IF(ISBLANK(D39),"",IF(ISBLANK(G39),J39*(1+0.00001*(35-20)),J39*(1+0.00001*(G39-20))))</f>
        <v>111.0874391007</v>
      </c>
      <c r="O39" s="117" t="n">
        <f aca="false">IF(ISBLANK(E39),"",(0.999842594+(0.00006793952*E39)-(0.00000909529*E39^2)+(0.0000001001685*E39^3)-(0.000000001120083*E39^4)+(0.000000000006536332*E39^5)))</f>
        <v>0.998579045754661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2.54378976969338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2.47984599967582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113.605651114506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110.749922345522</v>
      </c>
      <c r="T39" s="32" t="n">
        <v>0.24</v>
      </c>
      <c r="U39" s="32" t="n">
        <v>0.23</v>
      </c>
      <c r="V39" s="122" t="n">
        <v>18.1</v>
      </c>
      <c r="W39" s="122" t="n">
        <v>17.7</v>
      </c>
      <c r="X39" s="122" t="n">
        <v>17.9</v>
      </c>
      <c r="Y39" s="122" t="n">
        <v>17.5</v>
      </c>
      <c r="Z39" s="32" t="n">
        <v>1.17</v>
      </c>
      <c r="AA39" s="32" t="n">
        <v>1.14</v>
      </c>
      <c r="AB39" s="32" t="n">
        <v>5.58</v>
      </c>
      <c r="AC39" s="32" t="n">
        <v>5.45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2042</v>
      </c>
      <c r="E40" s="135" t="n">
        <v>19.6</v>
      </c>
      <c r="F40" s="114" t="n">
        <v>2.7967</v>
      </c>
      <c r="G40" s="180" t="n">
        <v>35.81045</v>
      </c>
      <c r="H40" s="113" t="n">
        <v>60</v>
      </c>
      <c r="I40" s="135" t="n">
        <v>59.9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110.84</v>
      </c>
      <c r="K40" s="117" t="n">
        <f aca="false">IF(ISBLANK(E40),"",(0.000824493-(0.0000040899*E40)+(0.000000076438*E40^2)-(0.00000000082467*E40^3)+(0.0000000000053875*E40^4)))</f>
        <v>0.0007682810809808</v>
      </c>
      <c r="L40" s="117" t="n">
        <f aca="false">IF(ISBLANK(E40),"",(-0.00000572466+(0.00000010227*E40)-(0.0000000016546*E40^2)))</f>
        <v>-4.355799136E-006</v>
      </c>
      <c r="M40" s="117" t="n">
        <f aca="false">IF(ISBLANK(E40),"",IF(ISBLANK(G40),(O40+(K40*35)+(L40*35^1.5)+(0.00000048314*35^2)),(O40+(K40*G40)+(L40*G40^1.5)+(0.00000048314*G40^2))))</f>
        <v>1.02548662303973</v>
      </c>
      <c r="N40" s="118" t="n">
        <f aca="false">IF(ISBLANK(D40),"",IF(ISBLANK(G40),J40*(1+0.00001*(35-20)),J40*(1+0.00001*(G40-20))))</f>
        <v>110.85752430278</v>
      </c>
      <c r="O40" s="117" t="n">
        <f aca="false">IF(ISBLANK(E40),"",(0.999842594+(0.00006793952*E40)-(0.00000909529*E40^2)+(0.0000001001685*E40^3)-(0.000000001120083*E40^4)+(0.000000000006536332*E40^5)))</f>
        <v>0.998287990333669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2.88185192822824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2.81022868897684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128.703507114673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125.504813249706</v>
      </c>
      <c r="T40" s="32" t="n">
        <v>0.33</v>
      </c>
      <c r="U40" s="32" t="n">
        <v>0.32</v>
      </c>
      <c r="V40" s="122" t="n">
        <v>14.9</v>
      </c>
      <c r="W40" s="122" t="n">
        <v>14.6</v>
      </c>
      <c r="X40" s="122" t="n">
        <v>14.6</v>
      </c>
      <c r="Y40" s="122" t="n">
        <v>14.2</v>
      </c>
      <c r="Z40" s="32" t="n">
        <v>0.98</v>
      </c>
      <c r="AA40" s="32" t="n">
        <v>0.96</v>
      </c>
      <c r="AB40" s="32" t="n">
        <v>4.47</v>
      </c>
      <c r="AC40" s="32" t="n">
        <v>4.37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2043</v>
      </c>
      <c r="E41" s="135" t="n">
        <v>24.4</v>
      </c>
      <c r="F41" s="114" t="n">
        <v>4.8307</v>
      </c>
      <c r="G41" s="180" t="n">
        <v>35.9564</v>
      </c>
      <c r="H41" s="113" t="n">
        <v>40</v>
      </c>
      <c r="I41" s="135" t="n">
        <v>40.7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109.68</v>
      </c>
      <c r="K41" s="117" t="n">
        <f aca="false">IF(ISBLANK(E41),"",(0.000824493-(0.0000040899*E41)+(0.000000076438*E41^2)-(0.00000000082467*E41^3)+(0.0000000000053875*E41^4)))</f>
        <v>0.00076013738310944</v>
      </c>
      <c r="L41" s="117" t="n">
        <f aca="false">IF(ISBLANK(E41),"",(-0.00000572466+(0.00000010227*E41)-(0.0000000016546*E41^2)))</f>
        <v>-4.214354656E-006</v>
      </c>
      <c r="M41" s="117" t="n">
        <f aca="false">IF(ISBLANK(E41),"",IF(ISBLANK(G41),(O41+(K41*35)+(L41*35^1.5)+(0.00000048314*35^2)),(O41+(K41*G41)+(L41*G41^1.5)+(0.00000048314*G41^2))))</f>
        <v>1.02424777587068</v>
      </c>
      <c r="N41" s="118" t="n">
        <f aca="false">IF(ISBLANK(D41),"",IF(ISBLANK(G41),J41*(1+0.00001*(35-20)),J41*(1+0.00001*(G41-20))))</f>
        <v>109.69750097952</v>
      </c>
      <c r="O41" s="117" t="n">
        <f aca="false">IF(ISBLANK(E41),"",(0.999842594+(0.00006793952*E41)-(0.00000909529*E41^2)+(0.0000001001685*E41^3)-(0.000000001120083*E41^4)+(0.000000000006536332*E41^5)))</f>
        <v>0.997199985777041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5.04301087931494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4.9236239493203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225.220865870205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219.889045576645</v>
      </c>
      <c r="T41" s="32" t="n">
        <v>0</v>
      </c>
      <c r="U41" s="32" t="n">
        <v>0</v>
      </c>
      <c r="V41" s="32" t="n">
        <v>0.01</v>
      </c>
      <c r="W41" s="32" t="n">
        <v>0.01</v>
      </c>
      <c r="X41" s="32" t="n">
        <v>0.02</v>
      </c>
      <c r="Y41" s="32" t="n">
        <v>0.02</v>
      </c>
      <c r="Z41" s="32" t="n">
        <v>0.21</v>
      </c>
      <c r="AA41" s="32" t="n">
        <v>0.21</v>
      </c>
      <c r="AB41" s="32" t="n">
        <v>1.66</v>
      </c>
      <c r="AC41" s="32" t="n">
        <v>1.62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2044</v>
      </c>
      <c r="E42" s="135" t="n">
        <v>24.7</v>
      </c>
      <c r="F42" s="114" t="n">
        <v>4.8375</v>
      </c>
      <c r="G42" s="180" t="n">
        <v>35.96335</v>
      </c>
      <c r="H42" s="113" t="n">
        <v>40</v>
      </c>
      <c r="I42" s="135" t="n">
        <v>39.5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109.47</v>
      </c>
      <c r="K42" s="117" t="n">
        <f aca="false">IF(ISBLANK(E42),"",(0.000824493-(0.0000040899*E42)+(0.000000076438*E42^2)-(0.00000000082467*E42^3)+(0.0000000000053875*E42^4)))</f>
        <v>0.000759684673629729</v>
      </c>
      <c r="L42" s="117" t="n">
        <f aca="false">IF(ISBLANK(E42),"",(-0.00000572466+(0.00000010227*E42)-(0.0000000016546*E42^2)))</f>
        <v>-4.208045914E-006</v>
      </c>
      <c r="M42" s="117" t="n">
        <f aca="false">IF(ISBLANK(E42),"",IF(ISBLANK(G42),(O42+(K42*35)+(L42*35^1.5)+(0.00000048314*35^2)),(O42+(K42*G42)+(L42*G42^1.5)+(0.00000048314*G42^2))))</f>
        <v>1.02416253329911</v>
      </c>
      <c r="N42" s="118" t="n">
        <f aca="false">IF(ISBLANK(D42),"",IF(ISBLANK(G42),J42*(1+0.00001*(35-20)),J42*(1+0.00001*(G42-20))))</f>
        <v>109.487475079245</v>
      </c>
      <c r="O42" s="117" t="n">
        <f aca="false">IF(ISBLANK(E42),"",(0.999842594+(0.00006793952*E42)-(0.00000909529*E42^2)+(0.0000001001685*E42^3)-(0.000000001120083*E42^4)+(0.000000000006536332*E42^5)))</f>
        <v>0.997124402559411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5.06000273018657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4.94062472085059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225.979721930132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220.648300033187</v>
      </c>
      <c r="T42" s="32" t="n">
        <v>0</v>
      </c>
      <c r="U42" s="32" t="n">
        <v>0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0.19</v>
      </c>
      <c r="AA42" s="32" t="n">
        <v>0.19</v>
      </c>
      <c r="AB42" s="32" t="n">
        <v>1.56</v>
      </c>
      <c r="AC42" s="32" t="n">
        <v>1.52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/>
      <c r="B43" s="111"/>
      <c r="C43" s="112" t="n">
        <v>9</v>
      </c>
      <c r="D43" s="113"/>
      <c r="E43" s="135"/>
      <c r="F43" s="114"/>
      <c r="G43" s="180"/>
      <c r="H43" s="113"/>
      <c r="I43" s="135"/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2045</v>
      </c>
      <c r="E44" s="135" t="n">
        <v>28.6</v>
      </c>
      <c r="F44" s="114" t="n">
        <v>4.3856</v>
      </c>
      <c r="G44" s="180" t="n">
        <v>36.2771</v>
      </c>
      <c r="H44" s="113" t="n">
        <v>20</v>
      </c>
      <c r="I44" s="135" t="n">
        <v>20.6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110.08</v>
      </c>
      <c r="K44" s="117" t="n">
        <f aca="false">IF(ISBLANK(E44),"",(0.000824493-(0.0000040899*E44)+(0.000000076438*E44^2)-(0.00000000082467*E44^3)+(0.0000000000053875*E44^4)))</f>
        <v>0.0007543575931871</v>
      </c>
      <c r="L44" s="117" t="n">
        <f aca="false">IF(ISBLANK(E44),"",(-0.00000572466+(0.00000010227*E44)-(0.0000000016546*E44^2)))</f>
        <v>-4.153134616E-006</v>
      </c>
      <c r="M44" s="117" t="n">
        <f aca="false">IF(ISBLANK(E44),"",IF(ISBLANK(G44),(O44+(K44*35)+(L44*35^1.5)+(0.00000048314*35^2)),(O44+(K44*G44)+(L44*G44^1.5)+(0.00000048314*G44^2))))</f>
        <v>1.02315933749514</v>
      </c>
      <c r="N44" s="118" t="n">
        <f aca="false">IF(ISBLANK(D44),"",IF(ISBLANK(G44),J44*(1+0.00001*(35-20)),J44*(1+0.00001*(G44-20))))</f>
        <v>110.09791783168</v>
      </c>
      <c r="O44" s="117" t="n">
        <f aca="false">IF(ISBLANK(E44),"",(0.999842594+(0.00006793952*E44)-(0.00000909529*E44^2)+(0.0000001001685*E44^3)-(0.000000001120083*E44^4)+(0.000000000006536332*E44^5)))</f>
        <v>0.996065060375924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4.55992079296418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4.45670642475648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203.64606261378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199.036508929624</v>
      </c>
      <c r="T44" s="32" t="n">
        <v>0</v>
      </c>
      <c r="U44" s="32" t="n">
        <v>0</v>
      </c>
      <c r="V44" s="32" t="n">
        <v>0</v>
      </c>
      <c r="W44" s="32" t="n">
        <v>0</v>
      </c>
      <c r="X44" s="32" t="n">
        <v>0.01</v>
      </c>
      <c r="Y44" s="32" t="n">
        <v>0.01</v>
      </c>
      <c r="Z44" s="32" t="n">
        <v>0.14</v>
      </c>
      <c r="AA44" s="32" t="n">
        <v>0.14</v>
      </c>
      <c r="AB44" s="32" t="n">
        <v>0.98</v>
      </c>
      <c r="AC44" s="32" t="n">
        <v>0.96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2046</v>
      </c>
      <c r="E45" s="135" t="n">
        <v>29.1</v>
      </c>
      <c r="F45" s="114" t="n">
        <v>4.1993</v>
      </c>
      <c r="G45" s="180" t="n">
        <v>35.2289</v>
      </c>
      <c r="H45" s="113" t="n">
        <v>0</v>
      </c>
      <c r="I45" s="135" t="n">
        <v>3.7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108.28</v>
      </c>
      <c r="K45" s="117" t="n">
        <f aca="false">IF(ISBLANK(E45),"",(0.000824493-(0.0000040899*E45)+(0.000000076438*E45^2)-(0.00000000082467*E45^3)+(0.0000000000053875*E45^4)))</f>
        <v>0.000753747020782669</v>
      </c>
      <c r="L45" s="117" t="n">
        <f aca="false">IF(ISBLANK(E45),"",(-0.00000572466+(0.00000010227*E45)-(0.0000000016546*E45^2)))</f>
        <v>-4.149734826E-006</v>
      </c>
      <c r="M45" s="117" t="n">
        <f aca="false">IF(ISBLANK(E45),"",IF(ISBLANK(G45),(O45+(K45*35)+(L45*35^1.5)+(0.00000048314*35^2)),(O45+(K45*G45)+(L45*G45^1.5)+(0.00000048314*G45^2))))</f>
        <v>1.02220481168617</v>
      </c>
      <c r="N45" s="118" t="n">
        <f aca="false">IF(ISBLANK(D45),"",IF(ISBLANK(G45),J45*(1+0.00001*(35-20)),J45*(1+0.00001*(G45-20))))</f>
        <v>108.29648985292</v>
      </c>
      <c r="O45" s="117" t="n">
        <f aca="false">IF(ISBLANK(E45),"",(0.999842594+(0.00006793952*E45)-(0.00000909529*E45^2)+(0.0000001001685*E45^3)-(0.000000001120083*E45^4)+(0.000000000006536332*E45^5)))</f>
        <v>0.995919218845254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4.43954568789334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4.34310779712542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198.270110421317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193.963194219621</v>
      </c>
      <c r="T45" s="32" t="n">
        <v>0</v>
      </c>
      <c r="U45" s="32" t="n">
        <v>0</v>
      </c>
      <c r="V45" s="32" t="n">
        <v>0.01</v>
      </c>
      <c r="W45" s="32" t="n">
        <v>0.01</v>
      </c>
      <c r="X45" s="32" t="n">
        <v>0.02</v>
      </c>
      <c r="Y45" s="32" t="n">
        <v>0.02</v>
      </c>
      <c r="Z45" s="32" t="n">
        <v>0.06</v>
      </c>
      <c r="AA45" s="32" t="n">
        <v>0.06</v>
      </c>
      <c r="AB45" s="32" t="n">
        <v>0.73</v>
      </c>
      <c r="AC45" s="32" t="n">
        <v>0.71</v>
      </c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201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1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56"/>
      <c r="F48" s="157"/>
      <c r="G48" s="158"/>
      <c r="H48" s="156"/>
      <c r="I48" s="159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str">
        <f aca="false">IF(ISBLANK(D48),"",IF(ISBLANK(G48),J48*(1+0.00001*(35-20)),J48*(1+0.00001*(G48-20))))</f>
        <v/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115"/>
      <c r="H49" s="113"/>
      <c r="I49" s="113"/>
      <c r="J49" s="116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115"/>
      <c r="H50" s="113"/>
      <c r="I50" s="113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Z42" activeCellId="1" sqref="T45:AC45 AZ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42076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4.9874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5</v>
      </c>
      <c r="J9" s="29" t="n">
        <v>59.96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-5°59,96</v>
      </c>
      <c r="P9" s="29" t="s">
        <v>16</v>
      </c>
      <c r="Q9" s="33" t="n">
        <f aca="false">IF(ISBLANK(I9),"",IF(ISBLANK(J9),"",IF(J9&gt;60,"ERREUR !!",O11*(I9+(J9/60)))))</f>
        <v>-5.99933333333333</v>
      </c>
      <c r="R9" s="33"/>
      <c r="V9" s="127" t="n">
        <v>4.9869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0</v>
      </c>
      <c r="J10" s="29" t="n">
        <v>0.02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-0°0,02</v>
      </c>
      <c r="P10" s="29" t="s">
        <v>17</v>
      </c>
      <c r="Q10" s="33" t="n">
        <f aca="false">IF(ISBLANK(I10),"",IF(ISBLANK(J10),"",IF(J10&gt;60,"ERREUR !!",O12*(I10+(J10/60)))))</f>
        <v>-0.000333333333333333</v>
      </c>
      <c r="R10" s="33"/>
      <c r="S10" s="35"/>
      <c r="T10" s="35"/>
      <c r="V10" s="0" t="n">
        <v>4.9856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42075</v>
      </c>
      <c r="K11" s="38"/>
      <c r="L11" s="38"/>
      <c r="M11" s="38"/>
      <c r="N11" s="39" t="str">
        <f aca="false">I9&amp;"°"&amp;J9</f>
        <v>5°59,96</v>
      </c>
      <c r="O11" s="40" t="n">
        <f aca="false">IF(P9=M10,-1,1)</f>
        <v>-1</v>
      </c>
      <c r="P11" s="41" t="str">
        <f aca="false">TEXT(J11,"aaaa-mm-jj")&amp;"T"&amp;TEXT(J12,"hh:mm:ss")&amp;"z"</f>
        <v>2019-03-13T17:40:47z</v>
      </c>
      <c r="Q11" s="41"/>
      <c r="R11" s="41"/>
      <c r="T11" s="42"/>
      <c r="U11" s="42"/>
      <c r="V11" s="5" t="n">
        <v>4.9812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0.736655092592593</v>
      </c>
      <c r="K12" s="45"/>
      <c r="L12" s="45"/>
      <c r="M12" s="45"/>
      <c r="N12" s="46" t="str">
        <f aca="false">I10&amp;"°"&amp;J10</f>
        <v>0°0,02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4.9804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4.9768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25.5</v>
      </c>
      <c r="S14" s="55" t="s">
        <v>24</v>
      </c>
      <c r="V14" s="189" t="n">
        <f aca="false">AVERAGE(V8:V13)</f>
        <v>4.98305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25.5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4.9831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0.996918646721861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0.020003692913907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5.0114901950018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4.9828259295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0.00401215787662497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2099</v>
      </c>
      <c r="E35" s="135" t="n">
        <v>6.8</v>
      </c>
      <c r="F35" s="114" t="n">
        <v>4.7841</v>
      </c>
      <c r="G35" s="202" t="n">
        <v>34.94</v>
      </c>
      <c r="H35" s="113" t="n">
        <v>2000</v>
      </c>
      <c r="I35" s="135" t="n">
        <v>2019.4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110.9381009</v>
      </c>
      <c r="K35" s="117" t="n">
        <f aca="false">IF(ISBLANK(E35),"",(0.000824493-(0.0000040899*E35)+(0.000000076438*E35^2)-(0.00000000082467*E35^3)+(0.0000000000053875*E35^4)))</f>
        <v>0.00079996838969888</v>
      </c>
      <c r="L35" s="117" t="n">
        <f aca="false">IF(ISBLANK(E35),"",(-0.00000572466+(0.00000010227*E35)-(0.0000000016546*E35^2)))</f>
        <v>-5.105732704E-006</v>
      </c>
      <c r="M35" s="117" t="n">
        <f aca="false">IF(ISBLANK(E35),"",IF(ISBLANK(G35),(O35+(K35*35)+(L35*35^1.5)+(0.00000048314*35^2)),(O35+(K35*G35)+(L35*G35^1.5)+(0.00000048314*G35^2))))</f>
        <v>1.0273994375345</v>
      </c>
      <c r="N35" s="118" t="n">
        <f aca="false">IF(ISBLANK(D35),"",IF(ISBLANK(G35),J35*(1+0.00001*(35-20)),J35*(1+0.00001*(G35-20))))</f>
        <v>110.954675052274</v>
      </c>
      <c r="O35" s="117" t="n">
        <f aca="false">IF(ISBLANK(E35),"",(0.999842594+(0.00006793952*E35)-(0.00000909529*E35^2)+(0.0000001001685*E35^3)-(0.000000001120083*E35^4)+(0.000000000006536332*E35^5)))</f>
        <v>0.99991321285054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4.9365671249234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4.80491515234804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220.467087799079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214.587510703864</v>
      </c>
      <c r="T35" s="32" t="n">
        <v>0.01</v>
      </c>
      <c r="U35" s="32" t="n">
        <v>0.01</v>
      </c>
      <c r="V35" s="122" t="n">
        <v>22.3</v>
      </c>
      <c r="W35" s="122" t="n">
        <v>21.8</v>
      </c>
      <c r="X35" s="122" t="n">
        <v>22.3</v>
      </c>
      <c r="Y35" s="122" t="n">
        <v>21.8</v>
      </c>
      <c r="Z35" s="32" t="n">
        <v>1.44</v>
      </c>
      <c r="AA35" s="32" t="n">
        <v>1.41</v>
      </c>
      <c r="AB35" s="122" t="n">
        <v>29.1</v>
      </c>
      <c r="AC35" s="122" t="n">
        <v>28.4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2100</v>
      </c>
      <c r="E36" s="135" t="n">
        <v>7.6</v>
      </c>
      <c r="F36" s="114" t="n">
        <v>5.2358</v>
      </c>
      <c r="G36" s="202" t="n">
        <v>34.9209</v>
      </c>
      <c r="H36" s="113" t="n">
        <v>1500</v>
      </c>
      <c r="I36" s="135" t="n">
        <v>1514.1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110.5306617</v>
      </c>
      <c r="K36" s="117" t="n">
        <f aca="false">IF(ISBLANK(E36),"",(0.000824493-(0.0000040899*E36)+(0.000000076438*E36^2)-(0.00000000082467*E36^3)+(0.0000000000053875*E36^4)))</f>
        <v>0.0007974807824144</v>
      </c>
      <c r="L36" s="117" t="n">
        <f aca="false">IF(ISBLANK(E36),"",(-0.00000572466+(0.00000010227*E36)-(0.0000000016546*E36^2)))</f>
        <v>-5.042977696E-006</v>
      </c>
      <c r="M36" s="117" t="n">
        <f aca="false">IF(ISBLANK(E36),"",IF(ISBLANK(G36),(O36+(K36*35)+(L36*35^1.5)+(0.00000048314*35^2)),(O36+(K36*G36)+(L36*G36^1.5)+(0.00000048314*G36^2))))</f>
        <v>1.02727123672779</v>
      </c>
      <c r="N36" s="118" t="n">
        <f aca="false">IF(ISBLANK(D36),"",IF(ISBLANK(G36),J36*(1+0.00001*(35-20)),J36*(1+0.00001*(G36-20))))</f>
        <v>110.547153869502</v>
      </c>
      <c r="O36" s="117" t="n">
        <f aca="false">IF(ISBLANK(E36),"",(0.999842594+(0.00006793952*E36)-(0.00000909529*E36^2)+(0.0000001001685*E36^3)-(0.000000001120083*E36^4)+(0.000000000006536332*E36^5)))</f>
        <v>0.999873990858795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5.42444547935534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5.2804413142473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242.255735108009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235.824509094285</v>
      </c>
      <c r="T36" s="32" t="n">
        <v>0.01</v>
      </c>
      <c r="U36" s="32" t="n">
        <v>0.01</v>
      </c>
      <c r="V36" s="122" t="n">
        <v>24.2</v>
      </c>
      <c r="W36" s="122" t="n">
        <v>23.7</v>
      </c>
      <c r="X36" s="122" t="n">
        <v>24.2</v>
      </c>
      <c r="Y36" s="122" t="n">
        <v>23.7</v>
      </c>
      <c r="Z36" s="32" t="n">
        <v>1.56</v>
      </c>
      <c r="AA36" s="32" t="n">
        <v>1.52</v>
      </c>
      <c r="AB36" s="122" t="n">
        <v>23.6</v>
      </c>
      <c r="AC36" s="122" t="n">
        <v>23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2101</v>
      </c>
      <c r="E37" s="135" t="n">
        <v>8</v>
      </c>
      <c r="F37" s="114" t="n">
        <v>3.1048</v>
      </c>
      <c r="G37" s="202" t="n">
        <v>34.60015</v>
      </c>
      <c r="H37" s="113" t="n">
        <v>1000</v>
      </c>
      <c r="I37" s="135" t="n">
        <v>1088.4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106.6333536</v>
      </c>
      <c r="K37" s="117" t="n">
        <f aca="false">IF(ISBLANK(E37),"",(0.000824493-(0.0000040899*E37)+(0.000000076438*E37^2)-(0.00000000082467*E37^3)+(0.0000000000053875*E37^4)))</f>
        <v>0.00079626566816</v>
      </c>
      <c r="L37" s="117" t="n">
        <f aca="false">IF(ISBLANK(E37),"",(-0.00000572466+(0.00000010227*E37)-(0.0000000016546*E37^2)))</f>
        <v>-5.0123944E-006</v>
      </c>
      <c r="M37" s="117" t="n">
        <f aca="false">IF(ISBLANK(E37),"",IF(ISBLANK(G37),(O37+(K37*35)+(L37*35^1.5)+(0.00000048314*35^2)),(O37+(K37*G37)+(L37*G37^1.5)+(0.00000048314*G37^2))))</f>
        <v>1.02696009093807</v>
      </c>
      <c r="N37" s="118" t="n">
        <f aca="false">IF(ISBLANK(D37),"",IF(ISBLANK(G37),J37*(1+0.00001*(35-20)),J37*(1+0.00001*(G37-20))))</f>
        <v>106.648922229576</v>
      </c>
      <c r="O37" s="117" t="n">
        <f aca="false">IF(ISBLANK(E37),"",(0.999842594+(0.00006793952*E37)-(0.00000909529*E37^2)+(0.0000001001685*E37^3)-(0.000000001120083*E37^4)+(0.000000000006536332*E37^5)))</f>
        <v>0.999850924194559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3.32984380906444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3.24242766437282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148.710824512818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144.80681949089</v>
      </c>
      <c r="T37" s="32" t="n">
        <v>0.01</v>
      </c>
      <c r="U37" s="32" t="n">
        <v>0.01</v>
      </c>
      <c r="V37" s="122" t="n">
        <v>35.2</v>
      </c>
      <c r="W37" s="122" t="n">
        <v>34.4</v>
      </c>
      <c r="X37" s="122" t="n">
        <v>35.2</v>
      </c>
      <c r="Y37" s="122" t="n">
        <v>34.4</v>
      </c>
      <c r="Z37" s="32" t="n">
        <v>2.25</v>
      </c>
      <c r="AA37" s="32" t="n">
        <v>2.2</v>
      </c>
      <c r="AB37" s="122" t="n">
        <v>34.6</v>
      </c>
      <c r="AC37" s="122" t="n">
        <v>33.8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2102</v>
      </c>
      <c r="E38" s="135" t="n">
        <v>8.8</v>
      </c>
      <c r="F38" s="114" t="n">
        <v>2.7488</v>
      </c>
      <c r="G38" s="202" t="n">
        <v>34.5173</v>
      </c>
      <c r="H38" s="113" t="n">
        <v>800</v>
      </c>
      <c r="I38" s="135" t="n">
        <v>806.2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111.3365442</v>
      </c>
      <c r="K38" s="117" t="n">
        <f aca="false">IF(ISBLANK(E38),"",(0.000824493-(0.0000040899*E38)+(0.000000076438*E38^2)-(0.00000000082467*E38^3)+(0.0000000000053875*E38^4)))</f>
        <v>0.00079389155779328</v>
      </c>
      <c r="L38" s="117" t="n">
        <f aca="false">IF(ISBLANK(E38),"",(-0.00000572466+(0.00000010227*E38)-(0.0000000016546*E38^2)))</f>
        <v>-4.952816224E-006</v>
      </c>
      <c r="M38" s="117" t="n">
        <f aca="false">IF(ISBLANK(E38),"",IF(ISBLANK(G38),(O38+(K38*35)+(L38*35^1.5)+(0.00000048314*35^2)),(O38+(K38*G38)+(L38*G38^1.5)+(0.00000048314*G38^2))))</f>
        <v>1.02677223802484</v>
      </c>
      <c r="N38" s="118" t="n">
        <f aca="false">IF(ISBLANK(D38),"",IF(ISBLANK(G38),J38*(1+0.00001*(35-20)),J38*(1+0.00001*(G38-20))))</f>
        <v>111.352707260131</v>
      </c>
      <c r="O38" s="117" t="n">
        <f aca="false">IF(ISBLANK(E38),"",(0.999842594+(0.00006793952*E38)-(0.00000909529*E38^2)+(0.0000001001685*E38^3)-(0.000000001120083*E38^4)+(0.000000000006536332*E38^5)))</f>
        <v>0.999798012403754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2.81939453075395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2.74588114709598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125.914159743471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122.631052029307</v>
      </c>
      <c r="T38" s="32" t="n">
        <v>0.01</v>
      </c>
      <c r="U38" s="32" t="n">
        <v>0.01</v>
      </c>
      <c r="V38" s="122" t="n">
        <v>38.1</v>
      </c>
      <c r="W38" s="122" t="n">
        <v>37.2</v>
      </c>
      <c r="X38" s="122" t="n">
        <v>38.1</v>
      </c>
      <c r="Y38" s="122" t="n">
        <v>37.2</v>
      </c>
      <c r="Z38" s="32" t="n">
        <v>2.39</v>
      </c>
      <c r="AA38" s="32" t="n">
        <v>2.34</v>
      </c>
      <c r="AB38" s="122" t="n">
        <v>32.5</v>
      </c>
      <c r="AC38" s="122" t="n">
        <v>31.7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2103</v>
      </c>
      <c r="E39" s="135" t="n">
        <v>11.1</v>
      </c>
      <c r="F39" s="114" t="n">
        <v>1.4793</v>
      </c>
      <c r="G39" s="202" t="n">
        <v>34.6945</v>
      </c>
      <c r="H39" s="113" t="n">
        <v>500</v>
      </c>
      <c r="I39" s="135" t="n">
        <v>505.1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107.1289264</v>
      </c>
      <c r="K39" s="117" t="n">
        <f aca="false">IF(ISBLANK(E39),"",(0.000824493-(0.0000040899*E39)+(0.000000076438*E39^2)-(0.00000000082467*E39^3)+(0.0000000000053875*E39^4)))</f>
        <v>0.000787466977766569</v>
      </c>
      <c r="L39" s="117" t="n">
        <f aca="false">IF(ISBLANK(E39),"",(-0.00000572466+(0.00000010227*E39)-(0.0000000016546*E39^2)))</f>
        <v>-4.793326266E-006</v>
      </c>
      <c r="M39" s="117" t="n">
        <f aca="false">IF(ISBLANK(E39),"",IF(ISBLANK(G39),(O39+(K39*35)+(L39*35^1.5)+(0.00000048314*35^2)),(O39+(K39*G39)+(L39*G39^1.5)+(0.00000048314*G39^2))))</f>
        <v>1.02651996299768</v>
      </c>
      <c r="N39" s="118" t="n">
        <f aca="false">IF(ISBLANK(D39),"",IF(ISBLANK(G39),J39*(1+0.00001*(35-20)),J39*(1+0.00001*(G39-20))))</f>
        <v>107.14466846009</v>
      </c>
      <c r="O39" s="117" t="n">
        <f aca="false">IF(ISBLANK(E39),"",(0.999842594+(0.00006793952*E39)-(0.00000909529*E39^2)+(0.0000001001685*E39^3)-(0.000000001120083*E39^4)+(0.000000000006536332*E39^5)))</f>
        <v>0.999597183298287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1.57048950404318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1.52991618346806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70.1380612505684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68.3260567536834</v>
      </c>
      <c r="T39" s="32" t="n">
        <v>0.01</v>
      </c>
      <c r="U39" s="32" t="n">
        <v>0.01</v>
      </c>
      <c r="V39" s="122" t="n">
        <v>38.6</v>
      </c>
      <c r="W39" s="122" t="n">
        <v>37.7</v>
      </c>
      <c r="X39" s="122" t="n">
        <v>38.6</v>
      </c>
      <c r="Y39" s="122" t="n">
        <v>37.7</v>
      </c>
      <c r="Z39" s="32" t="n">
        <v>2.26</v>
      </c>
      <c r="AA39" s="32" t="n">
        <v>2.21</v>
      </c>
      <c r="AB39" s="122" t="n">
        <v>20.2</v>
      </c>
      <c r="AC39" s="122" t="n">
        <v>19.7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IF(ISBLANK(VLOOKUP(D41,'Volumes flacons'!A5:C623,3)),0,1)</f>
        <v>1</v>
      </c>
      <c r="B40" s="111" t="n">
        <f aca="false">IF(ISBLANK(D41),0,IF(ISBLANK(E41),0,IF(ISBLANK(F41),0,1)))</f>
        <v>1</v>
      </c>
      <c r="C40" s="112" t="n">
        <v>6</v>
      </c>
      <c r="T40" s="32"/>
      <c r="U40" s="32"/>
      <c r="V40" s="122"/>
      <c r="W40" s="122"/>
      <c r="X40" s="122"/>
      <c r="Y40" s="122"/>
      <c r="Z40" s="32"/>
      <c r="AA40" s="32"/>
      <c r="AB40" s="122"/>
      <c r="AC40" s="12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IF(ISBLANK(VLOOKUP(D42,'Volumes flacons'!A5:C623,3)),0,1)</f>
        <v>1</v>
      </c>
      <c r="B41" s="111" t="n">
        <f aca="false">IF(ISBLANK(D42),0,IF(ISBLANK(E42),0,IF(ISBLANK(F42),0,1)))</f>
        <v>1</v>
      </c>
      <c r="C41" s="112" t="n">
        <v>7</v>
      </c>
      <c r="D41" s="113" t="n">
        <v>2104</v>
      </c>
      <c r="E41" s="135" t="n">
        <v>13.3</v>
      </c>
      <c r="F41" s="114" t="n">
        <v>1.5547</v>
      </c>
      <c r="G41" s="202" t="n">
        <v>34.9816</v>
      </c>
      <c r="H41" s="113" t="n">
        <v>300</v>
      </c>
      <c r="I41" s="135" t="n">
        <v>303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108.8676793</v>
      </c>
      <c r="K41" s="117" t="n">
        <f aca="false">IF(ISBLANK(E41),"",(0.000824493-(0.0000040899*E41)+(0.000000076438*E41^2)-(0.00000000082467*E41^3)+(0.0000000000053875*E41^4)))</f>
        <v>0.000781846873928649</v>
      </c>
      <c r="L41" s="117" t="n">
        <f aca="false">IF(ISBLANK(E41),"",(-0.00000572466+(0.00000010227*E41)-(0.0000000016546*E41^2)))</f>
        <v>-4.657151194E-006</v>
      </c>
      <c r="M41" s="117" t="n">
        <f aca="false">IF(ISBLANK(E41),"",IF(ISBLANK(G41),(O41+(K41*35)+(L41*35^1.5)+(0.00000048314*35^2)),(O41+(K41*G41)+(L41*G41^1.5)+(0.00000048314*G41^2))))</f>
        <v>1.02631857314677</v>
      </c>
      <c r="N41" s="118" t="n">
        <f aca="false">IF(ISBLANK(D41),"",IF(ISBLANK(G41),J41*(1+0.00001*(35-20)),J41*(1+0.00001*(G41-20))))</f>
        <v>108.883989420242</v>
      </c>
      <c r="O41" s="117" t="n">
        <f aca="false">IF(ISBLANK(E41),"",(0.999842594+(0.00006793952*E41)-(0.00000909529*E41^2)+(0.0000001001685*E41^3)-(0.000000001120083*E41^4)+(0.000000000006536332*E41^5)))</f>
        <v>0.99934065655599</v>
      </c>
      <c r="P41" s="119" t="n">
        <f aca="false">IF(ISBLANK($R$16),"",IF(A40=0,"",IF(ISBLANK($R$17),"",IF(B40=0,"",IF($O$28=$I$29,"",IF(AND($I$29=$O$29,D41&lt;1000),"N°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1.62448959349775</v>
      </c>
      <c r="Q41" s="120" t="n">
        <f aca="false">IF(ISBLANK($R$16),"",IF(A40=0,"",IF(ISBLANK($R$17),"",IF(AND(D41&gt;1202,D41&lt;2001),"Err. N°",IF(AND(D41&gt;499,D41&lt;1141),"Err.N°",IF(B40=0,"",IF($O$28=$I$29,"",IF(AND($I$29=$O$29,D41&lt;1000),"N° Flac.",IF(AND($I$29=$O$30,D41&gt;1000),"N° Flac.",P41/M41)))))))))</f>
        <v>1.58283172106781</v>
      </c>
      <c r="R41" s="121" t="n">
        <f aca="false">IF(ISBLANK($R$16),"",IF(A40=0,"",IF(ISBLANK($R$17),"",IF(B40=0,"",IF(ISBLANK(J41),"",IF(AND(D41&gt;1202,D41&lt;2001),"Err. N°",IF(AND(D41&gt;499,D41&lt;1141),"Err.N°",IF($I$29=$O$28,"",IF(AND($I$29=$O$29,D41&lt;1000),"N° Flac.",IF(AND($I$29=$O$30,D41&gt;1000),"N° Flac.",((44.66*P41))))))))))))</f>
        <v>72.5497052456097</v>
      </c>
      <c r="S41" s="121" t="n">
        <f aca="false">IF(ISBLANK($R$16),"",IF(A40=0,"",IF(ISBLANK($R$17),"",IF(B40=0,"",IF(ISBLANK(J41),"",IF(AND(D41&gt;1202,D41&lt;2001),"Err. N°",IF(AND(D41&gt;499,D41&lt;1141),"Err.N°",IF($I$29=$O$28,"",IF(AND($I$29=$O$29,D41&lt;1000),"N° Flac.",IF(AND($I$29=$O$30,D41&gt;1000),"N° Flac.",((44.66*P41)/M41)))))))))))</f>
        <v>70.6892646628883</v>
      </c>
      <c r="T41" s="32" t="n">
        <v>0.01</v>
      </c>
      <c r="U41" s="32" t="n">
        <v>0.01</v>
      </c>
      <c r="V41" s="122" t="n">
        <v>32.1</v>
      </c>
      <c r="W41" s="122" t="n">
        <v>31.4</v>
      </c>
      <c r="X41" s="122" t="n">
        <v>32.1</v>
      </c>
      <c r="Y41" s="122" t="n">
        <v>31.4</v>
      </c>
      <c r="Z41" s="32" t="n">
        <v>1.86</v>
      </c>
      <c r="AA41" s="32" t="n">
        <v>1.82</v>
      </c>
      <c r="AB41" s="122" t="n">
        <v>13.5</v>
      </c>
      <c r="AC41" s="122" t="n">
        <v>13.2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IF(ISBLANK(VLOOKUP(D43,'Volumes flacons'!A5:C623,3)),0,1)</f>
        <v>1</v>
      </c>
      <c r="B42" s="111" t="n">
        <f aca="false">IF(ISBLANK(D43),0,IF(ISBLANK(E43),0,IF(ISBLANK(F43),0,1)))</f>
        <v>1</v>
      </c>
      <c r="C42" s="112" t="n">
        <v>8</v>
      </c>
      <c r="D42" s="113" t="n">
        <v>2105</v>
      </c>
      <c r="E42" s="135" t="n">
        <v>16.4</v>
      </c>
      <c r="F42" s="114" t="n">
        <v>2.7118</v>
      </c>
      <c r="G42" s="202" t="n">
        <v>35.4663</v>
      </c>
      <c r="H42" s="113" t="n">
        <v>100</v>
      </c>
      <c r="I42" s="135" t="n">
        <v>100.2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110.2915479</v>
      </c>
      <c r="K42" s="117" t="n">
        <f aca="false">IF(ISBLANK(E42),"",(0.000824493-(0.0000040899*E42)+(0.000000076438*E42^2)-(0.00000000082467*E42^3)+(0.0000000000053875*E42^4)))</f>
        <v>0.00077472956024864</v>
      </c>
      <c r="L42" s="117" t="n">
        <f aca="false">IF(ISBLANK(E42),"",(-0.00000572466+(0.00000010227*E42)-(0.0000000016546*E42^2)))</f>
        <v>-4.492453216E-006</v>
      </c>
      <c r="M42" s="117" t="n">
        <f aca="false">IF(ISBLANK(E42),"",IF(ISBLANK(G42),(O42+(K42*35)+(L42*35^1.5)+(0.00000048314*35^2)),(O42+(K42*G42)+(L42*G42^1.5)+(0.00000048314*G42^2))))</f>
        <v>1.02601474010068</v>
      </c>
      <c r="N42" s="118" t="n">
        <f aca="false">IF(ISBLANK(D42),"",IF(ISBLANK(G42),J42*(1+0.00001*(35-20)),J42*(1+0.00001*(G42-20))))</f>
        <v>110.308605921673</v>
      </c>
      <c r="O42" s="117" t="n">
        <f aca="false">IF(ISBLANK(E42),"",(0.999842594+(0.00006793952*E42)-(0.00000909529*E42^2)+(0.0000001001685*E42^3)-(0.000000001120083*E42^4)+(0.000000000006536332*E42^5)))</f>
        <v>0.998879098841937</v>
      </c>
      <c r="P42" s="119" t="n">
        <f aca="false">IF(ISBLANK($R$16),"",IF(A41=0,"",IF(ISBLANK($R$17),"",IF(B41=0,"",IF($O$28=$I$29,"",IF(AND($I$29=$O$29,D42&lt;1000),"N°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2.80805170183478</v>
      </c>
      <c r="Q42" s="120" t="n">
        <f aca="false">IF(ISBLANK($R$16),"",IF(A41=0,"",IF(ISBLANK($R$17),"",IF(AND(D42&gt;1202,D42&lt;2001),"Err. N°",IF(AND(D42&gt;499,D42&lt;1141),"Err.N°",IF(B41=0,"",IF($O$28=$I$29,"",IF(AND($I$29=$O$29,D42&lt;1000),"N° Flac.",IF(AND($I$29=$O$30,D42&gt;1000),"N° Flac.",P42/M42)))))))))</f>
        <v>2.73685317772261</v>
      </c>
      <c r="R42" s="121" t="n">
        <f aca="false">IF(ISBLANK($R$16),"",IF(A41=0,"",IF(ISBLANK($R$17),"",IF(B41=0,"",IF(ISBLANK(J42),"",IF(AND(D42&gt;1202,D42&lt;2001),"Err. N°",IF(AND(D42&gt;499,D42&lt;1141),"Err.N°",IF($I$29=$O$28,"",IF(AND($I$29=$O$29,D42&lt;1000),"N° Flac.",IF(AND($I$29=$O$30,D42&gt;1000),"N° Flac.",((44.66*P42))))))))))))</f>
        <v>125.407589003941</v>
      </c>
      <c r="S42" s="121" t="n">
        <f aca="false">IF(ISBLANK($R$16),"",IF(A41=0,"",IF(ISBLANK($R$17),"",IF(B41=0,"",IF(ISBLANK(J42),"",IF(AND(D42&gt;1202,D42&lt;2001),"Err. N°",IF(AND(D42&gt;499,D42&lt;1141),"Err.N°",IF($I$29=$O$28,"",IF(AND($I$29=$O$29,D42&lt;1000),"N° Flac.",IF(AND($I$29=$O$30,D42&gt;1000),"N° Flac.",((44.66*P42)/M42)))))))))))</f>
        <v>122.227862917092</v>
      </c>
      <c r="T42" s="32" t="n">
        <v>0.03</v>
      </c>
      <c r="U42" s="32" t="n">
        <v>0.03</v>
      </c>
      <c r="V42" s="122" t="n">
        <v>19.4</v>
      </c>
      <c r="W42" s="122" t="n">
        <v>18.9</v>
      </c>
      <c r="X42" s="122" t="n">
        <v>19.3</v>
      </c>
      <c r="Y42" s="122" t="n">
        <v>18.9</v>
      </c>
      <c r="Z42" s="32" t="n">
        <v>1.21</v>
      </c>
      <c r="AA42" s="32" t="n">
        <v>1.18</v>
      </c>
      <c r="AB42" s="32" t="n">
        <v>6.54</v>
      </c>
      <c r="AC42" s="32" t="n">
        <v>6.39</v>
      </c>
      <c r="AD42" s="34" t="n">
        <v>0.0213</v>
      </c>
      <c r="AE42" s="34" t="n">
        <v>0.011</v>
      </c>
      <c r="AF42" s="34" t="n">
        <v>0.0031</v>
      </c>
      <c r="AG42" s="34" t="n">
        <v>0.0275</v>
      </c>
      <c r="AH42" s="34" t="n">
        <v>0.0082</v>
      </c>
      <c r="AI42" s="34" t="n">
        <v>0.0013</v>
      </c>
      <c r="AJ42" s="34" t="n">
        <v>0.001</v>
      </c>
      <c r="AK42" s="34" t="n">
        <v>-9999.9999</v>
      </c>
      <c r="AL42" s="34" t="n">
        <v>0.0313</v>
      </c>
      <c r="AM42" s="34" t="n">
        <v>0.0029</v>
      </c>
      <c r="AN42" s="34" t="n">
        <v>0.0014</v>
      </c>
      <c r="AO42" s="34" t="n">
        <v>-9999.9999</v>
      </c>
      <c r="AP42" s="34" t="n">
        <v>0.0059</v>
      </c>
      <c r="AQ42" s="34"/>
      <c r="AR42" s="34" t="n">
        <v>0.0592</v>
      </c>
      <c r="AS42" s="34" t="n">
        <v>0.0228</v>
      </c>
      <c r="AT42" s="34" t="n">
        <v>0.0821</v>
      </c>
      <c r="AU42" s="34" t="n">
        <v>0.0125</v>
      </c>
      <c r="AV42" s="34" t="n">
        <v>-9999.9999</v>
      </c>
      <c r="AW42" s="34" t="n">
        <v>-9999.9999</v>
      </c>
      <c r="AX42" s="34" t="n">
        <v>0.0274</v>
      </c>
      <c r="AY42" s="34" t="n">
        <v>0.0757</v>
      </c>
      <c r="AZ42" s="34" t="n">
        <v>0.1031</v>
      </c>
      <c r="BA42" s="34" t="n">
        <v>0.0018</v>
      </c>
      <c r="BB42" s="123"/>
    </row>
    <row r="43" customFormat="false" ht="15.75" hidden="false" customHeight="false" outlineLevel="0" collapsed="false">
      <c r="A43" s="110" t="n">
        <f aca="false">IF(ISBLANK(VLOOKUP(D44,'Volumes flacons'!A5:C623,3)),0,1)</f>
        <v>1</v>
      </c>
      <c r="B43" s="111" t="n">
        <f aca="false">IF(ISBLANK(D44),0,IF(ISBLANK(E44),0,IF(ISBLANK(F44),0,1)))</f>
        <v>1</v>
      </c>
      <c r="C43" s="112" t="n">
        <v>9</v>
      </c>
      <c r="D43" s="113" t="n">
        <v>2106</v>
      </c>
      <c r="E43" s="135" t="n">
        <v>17.6</v>
      </c>
      <c r="F43" s="114" t="n">
        <v>2.5569</v>
      </c>
      <c r="G43" s="202" t="n">
        <v>35.6087</v>
      </c>
      <c r="H43" s="113" t="n">
        <v>80</v>
      </c>
      <c r="I43" s="135" t="n">
        <v>79.4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108.810747</v>
      </c>
      <c r="K43" s="117" t="n">
        <f aca="false">IF(ISBLANK(E43),"",(0.000824493-(0.0000040899*E43)+(0.000000076438*E43^2)-(0.00000000082467*E43^3)+(0.0000000000053875*E43^4)))</f>
        <v>0.0007722092161664</v>
      </c>
      <c r="L43" s="117" t="n">
        <f aca="false">IF(ISBLANK(E43),"",(-0.00000572466+(0.00000010227*E43)-(0.0000000016546*E43^2)))</f>
        <v>-4.437236896E-006</v>
      </c>
      <c r="M43" s="117" t="n">
        <f aca="false">IF(ISBLANK(E43),"",IF(ISBLANK(G43),(O43+(K43*35)+(L43*35^1.5)+(0.00000048314*35^2)),(O43+(K43*G43)+(L43*G43^1.5)+(0.00000048314*G43^2))))</f>
        <v>1.02583775239879</v>
      </c>
      <c r="N43" s="118" t="n">
        <f aca="false">IF(ISBLANK(D43),"",IF(ISBLANK(G43),J43*(1+0.00001*(35-20)),J43*(1+0.00001*(G43-20))))</f>
        <v>108.827730943067</v>
      </c>
      <c r="O43" s="117" t="n">
        <f aca="false">IF(ISBLANK(E43),"",(0.999842594+(0.00006793952*E43)-(0.00000909529*E43^2)+(0.0000001001685*E43^3)-(0.000000001120083*E43^4)+(0.000000000006536332*E43^5)))</f>
        <v>0.998670633552638</v>
      </c>
      <c r="P43" s="119" t="n">
        <f aca="false">IF(ISBLANK($R$16),"",IF(A42=0,"",IF(ISBLANK($R$17),"",IF(B42=0,"",IF($O$28=$I$29,"",IF(AND($I$29=$O$29,D43&lt;1000),"N°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2.68344841362504</v>
      </c>
      <c r="Q43" s="120" t="n">
        <f aca="false">IF(ISBLANK($R$16),"",IF(A42=0,"",IF(ISBLANK($R$17),"",IF(AND(D43&gt;1202,D43&lt;2001),"Err. N°",IF(AND(D43&gt;499,D43&lt;1141),"Err.N°",IF(B42=0,"",IF($O$28=$I$29,"",IF(AND($I$29=$O$29,D43&lt;1000),"N° Flac.",IF(AND($I$29=$O$30,D43&gt;1000),"N° Flac.",P43/M43)))))))))</f>
        <v>2.61586045878126</v>
      </c>
      <c r="R43" s="121" t="n">
        <f aca="false">IF(ISBLANK($R$16),"",IF(A42=0,"",IF(ISBLANK($R$17),"",IF(B42=0,"",IF(ISBLANK(J43),"",IF(AND(D43&gt;1202,D43&lt;2001),"Err. N°",IF(AND(D43&gt;499,D43&lt;1141),"Err.N°",IF($I$29=$O$28,"",IF(AND($I$29=$O$29,D43&lt;1000),"N° Flac.",IF(AND($I$29=$O$30,D43&gt;1000),"N° Flac.",((44.66*P43))))))))))))</f>
        <v>119.842806152494</v>
      </c>
      <c r="S43" s="121" t="n">
        <f aca="false">IF(ISBLANK($R$16),"",IF(A42=0,"",IF(ISBLANK($R$17),"",IF(B42=0,"",IF(ISBLANK(J43),"",IF(AND(D43&gt;1202,D43&lt;2001),"Err. N°",IF(AND(D43&gt;499,D43&lt;1141),"Err.N°",IF($I$29=$O$28,"",IF(AND($I$29=$O$29,D43&lt;1000),"N° Flac.",IF(AND($I$29=$O$30,D43&gt;1000),"N° Flac.",((44.66*P43)/M43)))))))))))</f>
        <v>116.824328089171</v>
      </c>
      <c r="T43" s="32" t="n">
        <v>0.07</v>
      </c>
      <c r="U43" s="32" t="n">
        <v>0.07</v>
      </c>
      <c r="V43" s="122" t="n">
        <v>18.6</v>
      </c>
      <c r="W43" s="122" t="n">
        <v>18.2</v>
      </c>
      <c r="X43" s="122" t="n">
        <v>18.5</v>
      </c>
      <c r="Y43" s="122" t="n">
        <v>18.1</v>
      </c>
      <c r="Z43" s="32" t="n">
        <v>1.15</v>
      </c>
      <c r="AA43" s="32" t="n">
        <v>1.12</v>
      </c>
      <c r="AB43" s="32" t="n">
        <v>5.94</v>
      </c>
      <c r="AC43" s="32" t="n">
        <v>5.8</v>
      </c>
      <c r="AD43" s="34" t="n">
        <v>0.0344</v>
      </c>
      <c r="AE43" s="34" t="n">
        <v>0.0182</v>
      </c>
      <c r="AF43" s="34" t="n">
        <v>0.0035</v>
      </c>
      <c r="AG43" s="34" t="n">
        <v>0.05</v>
      </c>
      <c r="AH43" s="34" t="n">
        <v>0.0145</v>
      </c>
      <c r="AI43" s="34" t="n">
        <v>0.0032</v>
      </c>
      <c r="AJ43" s="34" t="n">
        <v>0.0026</v>
      </c>
      <c r="AK43" s="34" t="n">
        <v>0.001</v>
      </c>
      <c r="AL43" s="34" t="n">
        <v>0.0492</v>
      </c>
      <c r="AM43" s="34" t="n">
        <v>0.0046</v>
      </c>
      <c r="AN43" s="34" t="n">
        <v>0.0014</v>
      </c>
      <c r="AO43" s="34" t="n">
        <v>-9999.9999</v>
      </c>
      <c r="AP43" s="34" t="n">
        <v>0.0129</v>
      </c>
      <c r="AQ43" s="34"/>
      <c r="AR43" s="34" t="n">
        <v>0.0812</v>
      </c>
      <c r="AS43" s="34" t="n">
        <v>0.0311</v>
      </c>
      <c r="AT43" s="34" t="n">
        <v>0.1123</v>
      </c>
      <c r="AU43" s="34" t="n">
        <v>0.0187</v>
      </c>
      <c r="AV43" s="34" t="n">
        <v>-9999.9999</v>
      </c>
      <c r="AW43" s="34" t="n">
        <v>-9999.9999</v>
      </c>
      <c r="AX43" s="34" t="n">
        <v>0.0436</v>
      </c>
      <c r="AY43" s="34" t="n">
        <v>0.1283</v>
      </c>
      <c r="AZ43" s="34" t="n">
        <v>0.1719</v>
      </c>
      <c r="BA43" s="34" t="n">
        <v>-9999.9999</v>
      </c>
      <c r="BB43" s="123"/>
    </row>
    <row r="44" customFormat="false" ht="15.75" hidden="false" customHeight="false" outlineLevel="0" collapsed="false">
      <c r="A44" s="110" t="n">
        <f aca="false">IF(ISBLANK(VLOOKUP(D45,'Volumes flacons'!A5:C623,3)),0,1)</f>
        <v>1</v>
      </c>
      <c r="B44" s="111" t="n">
        <f aca="false">IF(ISBLANK(D45),0,IF(ISBLANK(E45),0,IF(ISBLANK(F45),0,1)))</f>
        <v>1</v>
      </c>
      <c r="C44" s="112" t="n">
        <v>10</v>
      </c>
      <c r="D44" s="113" t="n">
        <v>2107</v>
      </c>
      <c r="E44" s="135" t="n">
        <v>18.8</v>
      </c>
      <c r="F44" s="114" t="n">
        <v>2.4792</v>
      </c>
      <c r="G44" s="202" t="n">
        <v>35.75205</v>
      </c>
      <c r="H44" s="113" t="n">
        <v>60</v>
      </c>
      <c r="I44" s="135" t="n">
        <v>60.4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109.7002612</v>
      </c>
      <c r="K44" s="117" t="n">
        <f aca="false">IF(ISBLANK(E44),"",(0.000824493-(0.0000040899*E44)+(0.000000076438*E44^2)-(0.00000000082467*E44^3)+(0.0000000000053875*E44^4)))</f>
        <v>0.00076981247066528</v>
      </c>
      <c r="L44" s="117" t="n">
        <f aca="false">IF(ISBLANK(E44),"",(-0.00000572466+(0.00000010227*E44)-(0.0000000016546*E44^2)))</f>
        <v>-4.386785824E-006</v>
      </c>
      <c r="M44" s="117" t="n">
        <f aca="false">IF(ISBLANK(E44),"",IF(ISBLANK(G44),(O44+(K44*35)+(L44*35^1.5)+(0.00000048314*35^2)),(O44+(K44*G44)+(L44*G44^1.5)+(0.00000048314*G44^2))))</f>
        <v>1.02564838904765</v>
      </c>
      <c r="N44" s="118" t="n">
        <f aca="false">IF(ISBLANK(D44),"",IF(ISBLANK(G44),J44*(1+0.00001*(35-20)),J44*(1+0.00001*(G44-20))))</f>
        <v>109.717541239994</v>
      </c>
      <c r="O44" s="117" t="n">
        <f aca="false">IF(ISBLANK(E44),"",(0.999842594+(0.00006793952*E44)-(0.00000909529*E44^2)+(0.0000001001685*E44^3)-(0.000000001120083*E44^4)+(0.000000000006536332*E44^5)))</f>
        <v>0.998446234452763</v>
      </c>
      <c r="P44" s="119" t="n">
        <f aca="false">IF(ISBLANK($R$16),"",IF(A43=0,"",IF(ISBLANK($R$17),"",IF(B43=0,"",IF($O$28=$I$29,"",IF(AND($I$29=$O$29,D44&lt;1000),"N°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2.57991898131808</v>
      </c>
      <c r="Q44" s="120" t="n">
        <f aca="false">IF(ISBLANK($R$16),"",IF(A43=0,"",IF(ISBLANK($R$17),"",IF(AND(D44&gt;1202,D44&lt;2001),"Err. N°",IF(AND(D44&gt;499,D44&lt;1141),"Err.N°",IF(B43=0,"",IF($O$28=$I$29,"",IF(AND($I$29=$O$29,D44&lt;1000),"N° Flac.",IF(AND($I$29=$O$30,D44&gt;1000),"N° Flac.",P44/M44)))))))))</f>
        <v>2.51540294789876</v>
      </c>
      <c r="R44" s="121" t="n">
        <f aca="false">IF(ISBLANK($R$16),"",IF(A43=0,"",IF(ISBLANK($R$17),"",IF(B43=0,"",IF(ISBLANK(J44),"",IF(AND(D44&gt;1202,D44&lt;2001),"Err. N°",IF(AND(D44&gt;499,D44&lt;1141),"Err.N°",IF($I$29=$O$28,"",IF(AND($I$29=$O$29,D44&lt;1000),"N° Flac.",IF(AND($I$29=$O$30,D44&gt;1000),"N° Flac.",((44.66*P44))))))))))))</f>
        <v>115.219181705665</v>
      </c>
      <c r="S44" s="121" t="n">
        <f aca="false">IF(ISBLANK($R$16),"",IF(A43=0,"",IF(ISBLANK($R$17),"",IF(B43=0,"",IF(ISBLANK(J44),"",IF(AND(D44&gt;1202,D44&lt;2001),"Err. N°",IF(AND(D44&gt;499,D44&lt;1141),"Err.N°",IF($I$29=$O$28,"",IF(AND($I$29=$O$29,D44&lt;1000),"N° Flac.",IF(AND($I$29=$O$30,D44&gt;1000),"N° Flac.",((44.66*P44)/M44)))))))))))</f>
        <v>112.337895653158</v>
      </c>
      <c r="T44" s="32" t="n">
        <v>0.22</v>
      </c>
      <c r="U44" s="32" t="n">
        <v>0.21</v>
      </c>
      <c r="V44" s="122" t="n">
        <v>17.7</v>
      </c>
      <c r="W44" s="122" t="n">
        <v>17.3</v>
      </c>
      <c r="X44" s="122" t="n">
        <v>17.5</v>
      </c>
      <c r="Y44" s="122" t="n">
        <v>17.1</v>
      </c>
      <c r="Z44" s="32" t="n">
        <v>1.08</v>
      </c>
      <c r="AA44" s="32" t="n">
        <v>1.06</v>
      </c>
      <c r="AB44" s="32" t="n">
        <v>5.35</v>
      </c>
      <c r="AC44" s="32" t="n">
        <v>5.23</v>
      </c>
      <c r="AD44" s="34" t="n">
        <v>0.0601</v>
      </c>
      <c r="AE44" s="34" t="n">
        <v>0.034</v>
      </c>
      <c r="AF44" s="34" t="n">
        <v>0.0049</v>
      </c>
      <c r="AG44" s="34" t="n">
        <v>0.0843</v>
      </c>
      <c r="AH44" s="34" t="n">
        <v>0.031</v>
      </c>
      <c r="AI44" s="34" t="n">
        <v>0.0064</v>
      </c>
      <c r="AJ44" s="34" t="n">
        <v>0.0073</v>
      </c>
      <c r="AK44" s="34" t="n">
        <v>0.0018</v>
      </c>
      <c r="AL44" s="34" t="n">
        <v>0.0908</v>
      </c>
      <c r="AM44" s="34" t="n">
        <v>0.0081</v>
      </c>
      <c r="AN44" s="34" t="n">
        <v>0.0016</v>
      </c>
      <c r="AO44" s="34" t="n">
        <v>-9999.9999</v>
      </c>
      <c r="AP44" s="34" t="n">
        <v>0.0332</v>
      </c>
      <c r="AQ44" s="34"/>
      <c r="AR44" s="34" t="n">
        <v>0.1037</v>
      </c>
      <c r="AS44" s="34" t="n">
        <v>0.0701</v>
      </c>
      <c r="AT44" s="34" t="n">
        <v>0.1737</v>
      </c>
      <c r="AU44" s="34" t="n">
        <v>0.0284</v>
      </c>
      <c r="AV44" s="34" t="n">
        <v>-9999.9999</v>
      </c>
      <c r="AW44" s="34" t="n">
        <v>-9999.9999</v>
      </c>
      <c r="AX44" s="34" t="n">
        <v>0.0697</v>
      </c>
      <c r="AY44" s="34" t="n">
        <v>0.2474</v>
      </c>
      <c r="AZ44" s="34" t="n">
        <v>0.3171</v>
      </c>
      <c r="BA44" s="34" t="n">
        <v>0.0046</v>
      </c>
      <c r="BB44" s="123"/>
    </row>
    <row r="45" customFormat="false" ht="15.75" hidden="false" customHeight="false" outlineLevel="0" collapsed="false">
      <c r="A45" s="110" t="n">
        <f aca="false">IF(ISBLANK(VLOOKUP(D47,'Volumes flacons'!A5:C623,3)),0,1)</f>
        <v>1</v>
      </c>
      <c r="B45" s="111" t="n">
        <f aca="false">IF(ISBLANK(D47),0,IF(ISBLANK(E47),0,IF(ISBLANK(F47),0,1)))</f>
        <v>1</v>
      </c>
      <c r="C45" s="112" t="n">
        <v>11</v>
      </c>
      <c r="D45" s="113" t="n">
        <v>2108</v>
      </c>
      <c r="E45" s="135" t="n">
        <v>22.4</v>
      </c>
      <c r="F45" s="114" t="n">
        <v>4.3799</v>
      </c>
      <c r="G45" s="202" t="n">
        <v>36.0032</v>
      </c>
      <c r="H45" s="113" t="n">
        <v>40</v>
      </c>
      <c r="I45" s="135" t="n">
        <v>39.4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109.7008606</v>
      </c>
      <c r="K45" s="117" t="n">
        <f aca="false">IF(ISBLANK(E45),"",(0.000824493-(0.0000040899*E45)+(0.000000076438*E45^2)-(0.00000000082467*E45^3)+(0.0000000000053875*E45^4)))</f>
        <v>0.00076332032877824</v>
      </c>
      <c r="L45" s="117" t="n">
        <f aca="false">IF(ISBLANK(E45),"",(-0.00000572466+(0.00000010227*E45)-(0.0000000016546*E45^2)))</f>
        <v>-4.264024096E-006</v>
      </c>
      <c r="M45" s="117" t="n">
        <f aca="false">IF(ISBLANK(E45),"",IF(ISBLANK(G45),(O45+(K45*35)+(L45*35^1.5)+(0.00000048314*35^2)),(O45+(K45*G45)+(L45*G45^1.5)+(0.00000048314*G45^2))))</f>
        <v>1.02486857202609</v>
      </c>
      <c r="N45" s="118" t="n">
        <f aca="false">IF(ISBLANK(D45),"",IF(ISBLANK(G45),J45*(1+0.00001*(35-20)),J45*(1+0.00001*(G45-20))))</f>
        <v>109.718416248124</v>
      </c>
      <c r="O45" s="117" t="n">
        <f aca="false">IF(ISBLANK(E45),"",(0.999842594+(0.00006793952*E45)-(0.00000909529*E45^2)+(0.0000001001685*E45^3)-(0.000000001120083*E45^4)+(0.000000000006536332*E45^5)))</f>
        <v>0.997681488815979</v>
      </c>
      <c r="P45" s="119" t="n">
        <f aca="false">IF(ISBLANK($R$16),"",IF(A44=0,"",IF(ISBLANK($R$17),"",IF(B44=0,"",IF($O$28=$I$29,"",IF(AND($I$29=$O$29,D45&lt;1000),"N°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4.57002217601088</v>
      </c>
      <c r="Q45" s="120" t="n">
        <f aca="false">IF(ISBLANK($R$16),"",IF(A44=0,"",IF(ISBLANK($R$17),"",IF(AND(D45&gt;1202,D45&lt;2001),"Err. N°",IF(AND(D45&gt;499,D45&lt;1141),"Err.N°",IF(B44=0,"",IF($O$28=$I$29,"",IF(AND($I$29=$O$29,D45&lt;1000),"N° Flac.",IF(AND($I$29=$O$30,D45&gt;1000),"N° Flac.",P45/M45)))))))))</f>
        <v>4.45912998090699</v>
      </c>
      <c r="R45" s="121" t="n">
        <f aca="false">IF(ISBLANK($R$16),"",IF(A44=0,"",IF(ISBLANK($R$17),"",IF(B44=0,"",IF(ISBLANK(J45),"",IF(AND(D45&gt;1202,D45&lt;2001),"Err. N°",IF(AND(D45&gt;499,D45&lt;1141),"Err.N°",IF($I$29=$O$28,"",IF(AND($I$29=$O$29,D45&lt;1000),"N° Flac.",IF(AND($I$29=$O$30,D45&gt;1000),"N° Flac.",((44.66*P45))))))))))))</f>
        <v>204.097190380646</v>
      </c>
      <c r="S45" s="121" t="n">
        <f aca="false">IF(ISBLANK($R$16),"",IF(A44=0,"",IF(ISBLANK($R$17),"",IF(B44=0,"",IF(ISBLANK(J45),"",IF(AND(D45&gt;1202,D45&lt;2001),"Err. N°",IF(AND(D45&gt;499,D45&lt;1141),"Err.N°",IF($I$29=$O$28,"",IF(AND($I$29=$O$29,D45&lt;1000),"N° Flac.",IF(AND($I$29=$O$30,D45&gt;1000),"N° Flac.",((44.66*P45)/M45)))))))))))</f>
        <v>199.144744947306</v>
      </c>
      <c r="T45" s="32" t="n">
        <v>0.05</v>
      </c>
      <c r="U45" s="32" t="n">
        <v>0.05</v>
      </c>
      <c r="V45" s="32" t="n">
        <v>2.07</v>
      </c>
      <c r="W45" s="32" t="n">
        <v>2.02</v>
      </c>
      <c r="X45" s="32" t="n">
        <v>2.02</v>
      </c>
      <c r="Y45" s="32" t="n">
        <v>1.97</v>
      </c>
      <c r="Z45" s="32" t="n">
        <v>0.31</v>
      </c>
      <c r="AA45" s="32" t="n">
        <v>0.3</v>
      </c>
      <c r="AB45" s="32" t="n">
        <v>2.54</v>
      </c>
      <c r="AC45" s="32" t="n">
        <v>2.48</v>
      </c>
      <c r="AD45" s="34" t="n">
        <v>0.0634</v>
      </c>
      <c r="AE45" s="34" t="n">
        <v>0.0687</v>
      </c>
      <c r="AF45" s="34" t="n">
        <v>0.0232</v>
      </c>
      <c r="AG45" s="34" t="n">
        <v>0.1094</v>
      </c>
      <c r="AH45" s="34" t="n">
        <v>0.0374</v>
      </c>
      <c r="AI45" s="34" t="n">
        <v>0.0104</v>
      </c>
      <c r="AJ45" s="34" t="n">
        <v>0.0027</v>
      </c>
      <c r="AK45" s="34" t="n">
        <v>0.0053</v>
      </c>
      <c r="AL45" s="34" t="n">
        <v>0.1573</v>
      </c>
      <c r="AM45" s="34" t="n">
        <v>0.0167</v>
      </c>
      <c r="AN45" s="34" t="n">
        <v>0.003</v>
      </c>
      <c r="AO45" s="34" t="n">
        <v>-9999.9999</v>
      </c>
      <c r="AP45" s="34" t="n">
        <v>0.0738</v>
      </c>
      <c r="AQ45" s="34"/>
      <c r="AR45" s="34" t="n">
        <v>0.0137</v>
      </c>
      <c r="AS45" s="34" t="n">
        <v>0.1079</v>
      </c>
      <c r="AT45" s="34" t="n">
        <v>0.1216</v>
      </c>
      <c r="AU45" s="34" t="n">
        <v>0.0223</v>
      </c>
      <c r="AV45" s="34" t="n">
        <v>-9999.9999</v>
      </c>
      <c r="AW45" s="34" t="n">
        <v>-9999.9999</v>
      </c>
      <c r="AX45" s="34" t="n">
        <v>0.0634</v>
      </c>
      <c r="AY45" s="34" t="n">
        <v>0.4065</v>
      </c>
      <c r="AZ45" s="34" t="n">
        <v>0.4699</v>
      </c>
      <c r="BA45" s="34" t="n">
        <v>-9999.9999</v>
      </c>
      <c r="BB45" s="123"/>
    </row>
    <row r="46" customFormat="false" ht="15.75" hidden="false" customHeight="false" outlineLevel="0" collapsed="false">
      <c r="A46" s="110" t="n">
        <f aca="false">IF(ISBLANK(VLOOKUP(D48,'Volumes flacons'!A5:C623,3)),0,1)</f>
        <v>1</v>
      </c>
      <c r="B46" s="111" t="n">
        <f aca="false">IF(ISBLANK(D48),0,IF(ISBLANK(E48),0,IF(ISBLANK(F48),0,1)))</f>
        <v>1</v>
      </c>
      <c r="C46" s="112" t="n">
        <v>12</v>
      </c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123"/>
    </row>
    <row r="47" customFormat="false" ht="15.75" hidden="false" customHeight="false" outlineLevel="0" collapsed="false">
      <c r="A47" s="110" t="n">
        <f aca="false">IF(ISBLANK(VLOOKUP(D49,'Volumes flacons'!A5:C623,3)),0,1)</f>
        <v>1</v>
      </c>
      <c r="B47" s="111" t="n">
        <f aca="false">IF(ISBLANK(D49),0,IF(ISBLANK(E49),0,IF(ISBLANK(F49),0,1)))</f>
        <v>1</v>
      </c>
      <c r="C47" s="112" t="n">
        <v>13</v>
      </c>
      <c r="D47" s="113" t="n">
        <v>2109</v>
      </c>
      <c r="E47" s="135" t="n">
        <v>28.4</v>
      </c>
      <c r="F47" s="114" t="n">
        <v>4.1995</v>
      </c>
      <c r="G47" s="202" t="n">
        <v>36.11945</v>
      </c>
      <c r="H47" s="113" t="n">
        <v>20</v>
      </c>
      <c r="I47" s="135" t="n">
        <v>20.6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106.403997</v>
      </c>
      <c r="K47" s="117" t="n">
        <f aca="false">IF(ISBLANK(E47),"",(0.000824493-(0.0000040899*E47)+(0.000000076438*E47^2)-(0.00000000082467*E47^3)+(0.0000000000053875*E47^4)))</f>
        <v>0.00075460631060384</v>
      </c>
      <c r="L47" s="117" t="n">
        <f aca="false">IF(ISBLANK(E47),"",(-0.00000572466+(0.00000010227*E47)-(0.0000000016546*E47^2)))</f>
        <v>-4.154726176E-006</v>
      </c>
      <c r="M47" s="117" t="n">
        <f aca="false">IF(ISBLANK(E47),"",IF(ISBLANK(G47),(O47+(K47*35)+(L47*35^1.5)+(0.00000048314*35^2)),(O47+(K47*G47)+(L47*G47^1.5)+(0.00000048314*G47^2))))</f>
        <v>1.02310715775695</v>
      </c>
      <c r="N47" s="118" t="n">
        <f aca="false">IF(ISBLANK(D47),"",IF(ISBLANK(G47),J47*(1+0.00001*(35-20)),J47*(1+0.00001*(G47-20))))</f>
        <v>106.421148739094</v>
      </c>
      <c r="O47" s="117" t="n">
        <f aca="false">IF(ISBLANK(E47),"",(0.999842594+(0.00006793952*E47)-(0.00000909529*E47^2)+(0.0000001001685*E47^3)-(0.000000001120083*E47^4)+(0.000000000006536332*E47^5)))</f>
        <v>0.996122772415965</v>
      </c>
      <c r="P47" s="119" t="n">
        <f aca="false">IF(ISBLANK($R$16),"",IF(A45=0,"",IF(ISBLANK($R$17),"",IF(B45=0,"",IF($O$28=$I$29,"",IF(AND($I$29=$O$29,D47&lt;1000),"N°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4.51951657727883</v>
      </c>
      <c r="Q47" s="120" t="n">
        <f aca="false">IF(ISBLANK($R$16),"",IF(A45=0,"",IF(ISBLANK($R$17),"",IF(AND(D47&gt;1202,D47&lt;2001),"Err. N°",IF(AND(D47&gt;499,D47&lt;1141),"Err.N°",IF(B45=0,"",IF($O$28=$I$29,"",IF(AND($I$29=$O$29,D47&lt;1000),"N° Flac.",IF(AND($I$29=$O$30,D47&gt;1000),"N° Flac.",P47/M47)))))))))</f>
        <v>4.41744204701625</v>
      </c>
      <c r="R47" s="121" t="n">
        <f aca="false">IF(ISBLANK($R$16),"",IF(A45=0,"",IF(ISBLANK($R$17),"",IF(B45=0,"",IF(ISBLANK(J47),"",IF(AND(D47&gt;1202,D47&lt;2001),"Err. N°",IF(AND(D47&gt;499,D47&lt;1141),"Err.N°",IF($I$29=$O$28,"",IF(AND($I$29=$O$29,D47&lt;1000),"N° Flac.",IF(AND($I$29=$O$30,D47&gt;1000),"N° Flac.",((44.66*P47))))))))))))</f>
        <v>201.841610341272</v>
      </c>
      <c r="S47" s="121" t="n">
        <f aca="false">IF(ISBLANK($R$16),"",IF(A45=0,"",IF(ISBLANK($R$17),"",IF(B45=0,"",IF(ISBLANK(J47),"",IF(AND(D47&gt;1202,D47&lt;2001),"Err. N°",IF(AND(D47&gt;499,D47&lt;1141),"Err.N°",IF($I$29=$O$28,"",IF(AND($I$29=$O$29,D47&lt;1000),"N° Flac.",IF(AND($I$29=$O$30,D47&gt;1000),"N° Flac.",((44.66*P47)/M47)))))))))))</f>
        <v>197.282961819746</v>
      </c>
      <c r="T47" s="32" t="n">
        <v>0</v>
      </c>
      <c r="U47" s="32" t="n">
        <v>0</v>
      </c>
      <c r="V47" s="32" t="n">
        <v>0</v>
      </c>
      <c r="W47" s="32" t="n">
        <v>0</v>
      </c>
      <c r="X47" s="32" t="n">
        <v>0.01</v>
      </c>
      <c r="Y47" s="32" t="n">
        <v>0.01</v>
      </c>
      <c r="Z47" s="32" t="n">
        <v>0.08</v>
      </c>
      <c r="AA47" s="32" t="n">
        <v>0.08</v>
      </c>
      <c r="AB47" s="32" t="n">
        <v>1.04</v>
      </c>
      <c r="AC47" s="32" t="n">
        <v>1.02</v>
      </c>
      <c r="AD47" s="34" t="n">
        <v>0.0039</v>
      </c>
      <c r="AE47" s="34" t="n">
        <v>0.0061</v>
      </c>
      <c r="AF47" s="34" t="n">
        <v>0.0026</v>
      </c>
      <c r="AG47" s="34" t="n">
        <v>0.0069</v>
      </c>
      <c r="AH47" s="34" t="n">
        <v>0.01</v>
      </c>
      <c r="AI47" s="34" t="n">
        <v>-9999.9999</v>
      </c>
      <c r="AJ47" s="34" t="n">
        <v>-9999.9999</v>
      </c>
      <c r="AK47" s="34" t="n">
        <v>0.0017</v>
      </c>
      <c r="AL47" s="34" t="n">
        <v>0.0216</v>
      </c>
      <c r="AM47" s="34" t="n">
        <v>0.0093</v>
      </c>
      <c r="AN47" s="34" t="n">
        <v>-9999.9999</v>
      </c>
      <c r="AO47" s="34" t="n">
        <v>-9999.9999</v>
      </c>
      <c r="AP47" s="34" t="n">
        <v>0.1052</v>
      </c>
      <c r="AQ47" s="34"/>
      <c r="AR47" s="34" t="n">
        <v>0.0071</v>
      </c>
      <c r="AS47" s="34" t="n">
        <v>0.011</v>
      </c>
      <c r="AT47" s="34" t="n">
        <v>0.0181</v>
      </c>
      <c r="AU47" s="34" t="n">
        <v>0.0149</v>
      </c>
      <c r="AV47" s="34" t="n">
        <v>-9999.9999</v>
      </c>
      <c r="AW47" s="34" t="n">
        <v>-9999.9999</v>
      </c>
      <c r="AX47" s="34" t="n">
        <v>0.0512</v>
      </c>
      <c r="AY47" s="34" t="n">
        <v>0.0749</v>
      </c>
      <c r="AZ47" s="34" t="n">
        <v>0.1261</v>
      </c>
      <c r="BA47" s="34" t="n">
        <v>-9999.9999</v>
      </c>
      <c r="BB47" s="123"/>
    </row>
    <row r="48" s="140" customFormat="true" ht="15.75" hidden="false" customHeight="false" outlineLevel="0" collapsed="false">
      <c r="A48" s="140" t="n">
        <f aca="false">IF(ISBLANK(VLOOKUP(D50,'Volumes flacons'!A5:C623,3)),0,1)</f>
        <v>1</v>
      </c>
      <c r="B48" s="83" t="n">
        <f aca="false">IF(ISBLANK(D50),0,IF(ISBLANK(E50),0,IF(ISBLANK(F50),0,1)))</f>
        <v>1</v>
      </c>
      <c r="C48" s="141" t="n">
        <v>14</v>
      </c>
      <c r="D48" s="142" t="n">
        <v>2110</v>
      </c>
      <c r="E48" s="142" t="n">
        <v>28.5</v>
      </c>
      <c r="F48" s="143" t="n">
        <v>4.3339</v>
      </c>
      <c r="G48" s="144" t="n">
        <v>36.07865</v>
      </c>
      <c r="H48" s="142" t="n">
        <v>10</v>
      </c>
      <c r="I48" s="142" t="n">
        <v>10.3</v>
      </c>
      <c r="J48" s="145" t="n">
        <f aca="false">IF(ISBLANK(D48),"",IF(VLOOKUP(D48,'Volumes flacons'!$A$5:$C$1023,2)=0,"",IF(D48&gt;'Volumes flacons'!$A$1023,"Mauvais numéro",IF(D48&lt;'Volumes flacons'!$A$5,"Mauvais numéro",(VLOOKUP(D48,'Volumes flacons'!$A$5:$C$1023,3))))))</f>
        <v>110.3806485</v>
      </c>
      <c r="K48" s="182" t="n">
        <f aca="false">IF(ISBLANK(E48),"",(0.000824493-(0.0000040899*E48)+(0.000000076438*E48^2)-(0.00000000082467*E48^3)+(0.0000000000053875*E48^4)))</f>
        <v>0.000754481630047969</v>
      </c>
      <c r="L48" s="182" t="n">
        <f aca="false">IF(ISBLANK(E48),"",(-0.00000572466+(0.00000010227*E48)-(0.0000000016546*E48^2)))</f>
        <v>-4.15391385E-006</v>
      </c>
      <c r="M48" s="182" t="n">
        <f aca="false">IF(ISBLANK(E48),"",IF(ISBLANK(G48),(O48+(K48*35)+(L48*35^1.5)+(0.00000048314*35^2)),(O48+(K48*G48)+(L48*G48^1.5)+(0.00000048314*G48^2))))</f>
        <v>1.02304334083185</v>
      </c>
      <c r="N48" s="183" t="n">
        <f aca="false">IF(ISBLANK(D48),"",IF(ISBLANK(G48),J48*(1+0.00001*(35-20)),J48*(1+0.00001*(G48-20))))</f>
        <v>110.39839621814</v>
      </c>
      <c r="O48" s="182" t="n">
        <f aca="false">IF(ISBLANK(E48),"",(0.999842594+(0.00006793952*E48)-(0.00000909529*E48^2)+(0.0000001001685*E48^3)-(0.000000001120083*E48^4)+(0.000000000006536332*E48^5)))</f>
        <v>0.996093961161005</v>
      </c>
      <c r="P48" s="148" t="n">
        <f aca="false">IF(ISBLANK($R$16),"",IF(A46=0,"",IF(ISBLANK($R$17),"",IF(B46=0,"",IF($O$28=$I$29,"",IF(AND($I$29=$O$29,D48&lt;1000),"N°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4.49348450255275</v>
      </c>
      <c r="Q48" s="149" t="n">
        <f aca="false">IF(ISBLANK($R$16),"",IF(A46=0,"",IF(ISBLANK($R$17),"",IF(AND(D48&gt;1202,D48&lt;2001),"Err. N°",IF(AND(D48&gt;499,D48&lt;1141),"Err.N°",IF(B46=0,"",IF($O$28=$I$29,"",IF(AND($I$29=$O$29,D48&lt;1000),"N° Flac.",IF(AND($I$29=$O$30,D48&gt;1000),"N° Flac.",P48/M48)))))))))</f>
        <v>4.39227188449225</v>
      </c>
      <c r="R48" s="150" t="n">
        <f aca="false">IF(ISBLANK($R$16),"",IF(A46=0,"",IF(ISBLANK($R$17),"",IF(B46=0,"",IF(ISBLANK(J48),"",IF(AND(D48&gt;1202,D48&lt;2001),"Err. N°",IF(AND(D48&gt;499,D48&lt;1141),"Err.N°",IF($I$29=$O$28,"",IF(AND($I$29=$O$29,D48&lt;1000),"N° Flac.",IF(AND($I$29=$O$30,D48&gt;1000),"N° Flac.",((44.66*P48))))))))))))</f>
        <v>200.679017884006</v>
      </c>
      <c r="S48" s="150" t="n">
        <f aca="false">IF(ISBLANK($R$16),"",IF(A46=0,"",IF(ISBLANK($R$17),"",IF(B46=0,"",IF(ISBLANK(J48),"",IF(AND(D48&gt;1202,D48&lt;2001),"Err. N°",IF(AND(D48&gt;499,D48&lt;1141),"Err.N°",IF($I$29=$O$28,"",IF(AND($I$29=$O$29,D48&lt;1000),"N° Flac.",IF(AND($I$29=$O$30,D48&gt;1000),"N° Flac.",((44.66*P48)/M48)))))))))))</f>
        <v>196.158862361424</v>
      </c>
      <c r="T48" s="184" t="n">
        <v>0</v>
      </c>
      <c r="U48" s="184" t="n">
        <v>0</v>
      </c>
      <c r="V48" s="184" t="n">
        <v>0.01</v>
      </c>
      <c r="W48" s="184" t="n">
        <v>0.01</v>
      </c>
      <c r="X48" s="184" t="n">
        <v>0.01</v>
      </c>
      <c r="Y48" s="184" t="n">
        <v>0.01</v>
      </c>
      <c r="Z48" s="184" t="n">
        <v>0.09</v>
      </c>
      <c r="AA48" s="184" t="n">
        <v>0.09</v>
      </c>
      <c r="AB48" s="184" t="n">
        <v>0.96</v>
      </c>
      <c r="AC48" s="184" t="n">
        <v>0.94</v>
      </c>
      <c r="AD48" s="30" t="n">
        <v>0.0036</v>
      </c>
      <c r="AE48" s="30" t="n">
        <v>0.0056</v>
      </c>
      <c r="AF48" s="30" t="n">
        <v>0.0023</v>
      </c>
      <c r="AG48" s="30" t="n">
        <v>0.0063</v>
      </c>
      <c r="AH48" s="30" t="n">
        <v>0.0104</v>
      </c>
      <c r="AI48" s="30" t="n">
        <v>-9999.9999</v>
      </c>
      <c r="AJ48" s="30" t="n">
        <v>-9999.9999</v>
      </c>
      <c r="AK48" s="30" t="n">
        <v>0.0017</v>
      </c>
      <c r="AL48" s="30" t="n">
        <v>0.019</v>
      </c>
      <c r="AM48" s="30" t="n">
        <v>0.0109</v>
      </c>
      <c r="AN48" s="30" t="n">
        <v>-9999.9999</v>
      </c>
      <c r="AO48" s="30" t="n">
        <v>-9999.9999</v>
      </c>
      <c r="AP48" s="30" t="n">
        <v>0.1302</v>
      </c>
      <c r="AQ48" s="30"/>
      <c r="AR48" s="30" t="n">
        <v>-9999.9999</v>
      </c>
      <c r="AS48" s="30" t="n">
        <v>-9999.9999</v>
      </c>
      <c r="AT48" s="30" t="n">
        <v>-9999.9999</v>
      </c>
      <c r="AU48" s="30" t="n">
        <v>0.0167</v>
      </c>
      <c r="AV48" s="30" t="n">
        <v>-9999.9999</v>
      </c>
      <c r="AW48" s="30" t="n">
        <v>-9999.9999</v>
      </c>
      <c r="AX48" s="30" t="n">
        <v>0.059</v>
      </c>
      <c r="AY48" s="30" t="n">
        <v>0.074</v>
      </c>
      <c r="AZ48" s="34" t="n">
        <v>0.133</v>
      </c>
      <c r="BA48" s="30" t="n">
        <v>0.0015</v>
      </c>
      <c r="BB48" s="151"/>
    </row>
    <row r="49" customFormat="false" ht="15.75" hidden="false" customHeight="false" outlineLevel="0" collapsed="false">
      <c r="A49" s="110" t="n">
        <f aca="false">IF(ISBLANK(VLOOKUP(#REF!,'Volumes flacons'!A5:C623,3)),0,1)</f>
        <v>1</v>
      </c>
      <c r="B49" s="111" t="n">
        <f aca="false">IF(ISBLANK(#REF!),0,IF(ISBLANK(#REF!),0,IF(ISBLANK(#REF!),0,1)))</f>
        <v>1</v>
      </c>
      <c r="C49" s="112" t="n">
        <v>15</v>
      </c>
      <c r="D49" s="113" t="n">
        <v>2112</v>
      </c>
      <c r="E49" s="113" t="n">
        <v>28.6</v>
      </c>
      <c r="F49" s="114" t="n">
        <v>4.3458</v>
      </c>
      <c r="G49" s="136" t="n">
        <v>36.08085</v>
      </c>
      <c r="H49" s="113" t="n">
        <v>10</v>
      </c>
      <c r="I49" s="113" t="n">
        <v>9.5</v>
      </c>
      <c r="J49" s="116" t="n">
        <f aca="false">IF(ISBLANK(D49),"",IF(VLOOKUP(D49,'Volumes flacons'!$A$5:$C$1023,2)=0,"",IF(D49&gt;'Volumes flacons'!$A$1023,"Mauvais numéro",IF(D49&lt;'Volumes flacons'!$A$5,"Mauvais numéro",(VLOOKUP(D49,'Volumes flacons'!$A$5:$C$1023,3))))))</f>
        <v>110.5884501</v>
      </c>
      <c r="K49" s="117" t="n">
        <f aca="false">IF(ISBLANK(E49),"",(0.000824493-(0.0000040899*E49)+(0.000000076438*E49^2)-(0.00000000082467*E49^3)+(0.0000000000053875*E49^4)))</f>
        <v>0.0007543575931871</v>
      </c>
      <c r="L49" s="117" t="n">
        <f aca="false">IF(ISBLANK(E49),"",(-0.00000572466+(0.00000010227*E49)-(0.0000000016546*E49^2)))</f>
        <v>-4.153134616E-006</v>
      </c>
      <c r="M49" s="117" t="n">
        <f aca="false">IF(ISBLANK(E49),"",IF(ISBLANK(G49),(O49+(K49*35)+(L49*35^1.5)+(0.00000048314*35^2)),(O49+(K49*G49)+(L49*G49^1.5)+(0.00000048314*G49^2))))</f>
        <v>1.02301178779322</v>
      </c>
      <c r="N49" s="118" t="n">
        <f aca="false">IF(ISBLANK(D49),"",IF(ISBLANK(G49),J49*(1+0.00001*(35-20)),J49*(1+0.00001*(G49-20))))</f>
        <v>110.606233662778</v>
      </c>
      <c r="O49" s="117" t="n">
        <f aca="false">IF(ISBLANK(E49),"",(0.999842594+(0.00006793952*E49)-(0.00000909529*E49^2)+(0.0000001001685*E49^3)-(0.000000001120083*E49^4)+(0.000000000006536332*E49^5)))</f>
        <v>0.996065060375924</v>
      </c>
      <c r="P49" s="119" t="n">
        <f aca="false">IF(ISBLANK($R$16),"",IF(A47=0,"",IF(ISBLANK($R$17),"",IF(B47=0,"",IF($O$28=$I$29,"",IF(AND($I$29=$O$29,D49&lt;1000),"N°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4.49724098917729</v>
      </c>
      <c r="Q49" s="120" t="n">
        <f aca="false">IF(ISBLANK($R$16),"",IF(A47=0,"",IF(ISBLANK($R$17),"",IF(AND(D49&gt;1202,D49&lt;2001),"Err. N°",IF(AND(D49&gt;499,D49&lt;1141),"Err.N°",IF(B47=0,"",IF($O$28=$I$29,"",IF(AND($I$29=$O$29,D49&lt;1000),"N° Flac.",IF(AND($I$29=$O$30,D49&gt;1000),"N° Flac.",P49/M49)))))))))</f>
        <v>4.39607934418671</v>
      </c>
      <c r="R49" s="121" t="n">
        <f aca="false">IF(ISBLANK($R$16),"",IF(A47=0,"",IF(ISBLANK($R$17),"",IF(B47=0,"",IF(ISBLANK(J49),"",IF(AND(D49&gt;1202,D49&lt;2001),"Err. N°",IF(AND(D49&gt;499,D49&lt;1141),"Err.N°",IF($I$29=$O$28,"",IF(AND($I$29=$O$29,D49&lt;1000),"N° Flac.",IF(AND($I$29=$O$30,D49&gt;1000),"N° Flac.",((44.66*P49))))))))))))</f>
        <v>200.846782576658</v>
      </c>
      <c r="S49" s="121" t="n">
        <f aca="false">IF(ISBLANK($R$16),"",IF(A47=0,"",IF(ISBLANK($R$17),"",IF(B47=0,"",IF(ISBLANK(J49),"",IF(AND(D49&gt;1202,D49&lt;2001),"Err. N°",IF(AND(D49&gt;499,D49&lt;1141),"Err.N°",IF($I$29=$O$28,"",IF(AND($I$29=$O$29,D49&lt;1000),"N° Flac.",IF(AND($I$29=$O$30,D49&gt;1000),"N° Flac.",((44.66*P49)/M49)))))))))))</f>
        <v>196.328903511378</v>
      </c>
      <c r="T49" s="32" t="n">
        <v>0</v>
      </c>
      <c r="U49" s="32" t="n">
        <v>0</v>
      </c>
      <c r="V49" s="32" t="n">
        <v>0</v>
      </c>
      <c r="W49" s="32" t="n">
        <v>0</v>
      </c>
      <c r="X49" s="32" t="n">
        <v>0</v>
      </c>
      <c r="Y49" s="32" t="n">
        <v>0</v>
      </c>
      <c r="Z49" s="32" t="n">
        <v>0.07</v>
      </c>
      <c r="AA49" s="32" t="n">
        <v>0.07</v>
      </c>
      <c r="AB49" s="32" t="n">
        <v>0.94</v>
      </c>
      <c r="AC49" s="32" t="n">
        <v>0.92</v>
      </c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123"/>
    </row>
    <row r="50" customFormat="false" ht="15.75" hidden="false" customHeight="false" outlineLevel="0" collapsed="false">
      <c r="A50" s="110" t="n">
        <f aca="false">IF(ISBLANK(VLOOKUP(#REF!,'Volumes flacons'!A5:C623,3)),0,1)</f>
        <v>1</v>
      </c>
      <c r="B50" s="111" t="n">
        <f aca="false">IF(ISBLANK(#REF!),0,IF(ISBLANK(#REF!),0,IF(ISBLANK(#REF!),0,1)))</f>
        <v>1</v>
      </c>
      <c r="C50" s="112" t="n">
        <v>16</v>
      </c>
      <c r="D50" s="113" t="n">
        <v>2113</v>
      </c>
      <c r="E50" s="113" t="n">
        <v>28.6</v>
      </c>
      <c r="F50" s="114" t="n">
        <v>4.2945</v>
      </c>
      <c r="G50" s="136" t="n">
        <v>36.07915</v>
      </c>
      <c r="H50" s="113" t="n">
        <v>0</v>
      </c>
      <c r="I50" s="113" t="n">
        <v>4.8</v>
      </c>
      <c r="J50" s="116" t="n">
        <f aca="false">IF(ISBLANK(D50),"",IF(VLOOKUP(D50,'Volumes flacons'!$A$5:$C$1023,2)=0,"",IF(D50&gt;'Volumes flacons'!$A$1023,"Mauvais numéro",IF(D50&lt;'Volumes flacons'!$A$5,"Mauvais numéro",(VLOOKUP(D50,'Volumes flacons'!$A$5:$C$1023,3))))))</f>
        <v>109.2622412</v>
      </c>
      <c r="K50" s="117" t="n">
        <f aca="false">IF(ISBLANK(E50),"",(0.000824493-(0.0000040899*E50)+(0.000000076438*E50^2)-(0.00000000082467*E50^3)+(0.0000000000053875*E50^4)))</f>
        <v>0.0007543575931871</v>
      </c>
      <c r="L50" s="117" t="n">
        <f aca="false">IF(ISBLANK(E50),"",(-0.00000572466+(0.00000010227*E50)-(0.0000000016546*E50^2)))</f>
        <v>-4.153134616E-006</v>
      </c>
      <c r="M50" s="117" t="n">
        <f aca="false">IF(ISBLANK(E50),"",IF(ISBLANK(G50),(O50+(K50*35)+(L50*35^1.5)+(0.00000048314*35^2)),(O50+(K50*G50)+(L50*G50^1.5)+(0.00000048314*G50^2))))</f>
        <v>1.02301050973109</v>
      </c>
      <c r="N50" s="118" t="n">
        <f aca="false">IF(ISBLANK(D50),"",IF(ISBLANK(G50),J50*(1+0.00001*(35-20)),J50*(1+0.00001*(G50-20))))</f>
        <v>109.279809639656</v>
      </c>
      <c r="O50" s="117" t="n">
        <f aca="false">IF(ISBLANK(E50),"",(0.999842594+(0.00006793952*E50)-(0.00000909529*E50^2)+(0.0000001001685*E50^3)-(0.000000001120083*E50^4)+(0.000000000006536332*E50^5)))</f>
        <v>0.996065060375924</v>
      </c>
      <c r="P50" s="119" t="n">
        <f aca="false">IF(ISBLANK($R$16),"",IF(A48=0,"",IF(ISBLANK($R$17),"",IF(B48=0,"",IF($O$28=$I$29,"",IF(AND($I$29=$O$29,D50&lt;1000),"N°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>4.49892814706034</v>
      </c>
      <c r="Q50" s="120" t="n">
        <f aca="false">IF(ISBLANK($R$16),"",IF(A48=0,"",IF(ISBLANK($R$17),"",IF(AND(D50&gt;1202,D50&lt;2001),"Err. N°",IF(AND(D50&gt;499,D50&lt;1141),"Err.N°",IF(B48=0,"",IF($O$28=$I$29,"",IF(AND($I$29=$O$29,D50&lt;1000),"N° Flac.",IF(AND($I$29=$O$30,D50&gt;1000),"N° Flac.",P50/M50)))))))))</f>
        <v>4.39773404502262</v>
      </c>
      <c r="R50" s="121" t="n">
        <f aca="false">IF(ISBLANK($R$16),"",IF(A48=0,"",IF(ISBLANK($R$17),"",IF(B48=0,"",IF(ISBLANK(J50),"",IF(AND(D50&gt;1202,D50&lt;2001),"Err. N°",IF(AND(D50&gt;499,D50&lt;1141),"Err.N°",IF($I$29=$O$28,"",IF(AND($I$29=$O$29,D50&lt;1000),"N° Flac.",IF(AND($I$29=$O$30,D50&gt;1000),"N° Flac.",((44.66*P50))))))))))))</f>
        <v>200.922131047715</v>
      </c>
      <c r="S50" s="121" t="n">
        <f aca="false">IF(ISBLANK($R$16),"",IF(A48=0,"",IF(ISBLANK($R$17),"",IF(B48=0,"",IF(ISBLANK(J50),"",IF(AND(D50&gt;1202,D50&lt;2001),"Err. N°",IF(AND(D50&gt;499,D50&lt;1141),"Err.N°",IF($I$29=$O$28,"",IF(AND($I$29=$O$29,D50&lt;1000),"N° Flac.",IF(AND($I$29=$O$30,D50&gt;1000),"N° Flac.",((44.66*P50)/M50)))))))))))</f>
        <v>196.40280245071</v>
      </c>
      <c r="T50" s="32" t="n">
        <v>0</v>
      </c>
      <c r="U50" s="32" t="n">
        <v>0</v>
      </c>
      <c r="V50" s="32" t="n">
        <v>0</v>
      </c>
      <c r="W50" s="32" t="n">
        <v>0</v>
      </c>
      <c r="X50" s="32" t="n">
        <v>0</v>
      </c>
      <c r="Y50" s="32" t="n">
        <v>0</v>
      </c>
      <c r="Z50" s="32" t="n">
        <v>0.07</v>
      </c>
      <c r="AA50" s="32" t="n">
        <v>0.07</v>
      </c>
      <c r="AB50" s="32" t="n">
        <v>0.98</v>
      </c>
      <c r="AC50" s="32" t="n">
        <v>0.96</v>
      </c>
      <c r="AD50" s="34" t="n">
        <v>0.0035</v>
      </c>
      <c r="AE50" s="34" t="n">
        <v>0.0057</v>
      </c>
      <c r="AF50" s="34" t="n">
        <v>0.0025</v>
      </c>
      <c r="AG50" s="34" t="n">
        <v>0.0063</v>
      </c>
      <c r="AH50" s="34" t="n">
        <v>0.0107</v>
      </c>
      <c r="AI50" s="34" t="n">
        <v>-9999.9999</v>
      </c>
      <c r="AJ50" s="34" t="n">
        <v>-9999.9999</v>
      </c>
      <c r="AK50" s="34" t="n">
        <v>0.0018</v>
      </c>
      <c r="AL50" s="34" t="n">
        <v>0.02</v>
      </c>
      <c r="AM50" s="34" t="n">
        <v>0.0113</v>
      </c>
      <c r="AN50" s="34" t="n">
        <v>-9999.9999</v>
      </c>
      <c r="AO50" s="34" t="n">
        <v>-9999.9999</v>
      </c>
      <c r="AP50" s="34" t="n">
        <v>0.1293</v>
      </c>
      <c r="AQ50" s="34"/>
      <c r="AR50" s="34" t="n">
        <v>-9999.9999</v>
      </c>
      <c r="AS50" s="34" t="n">
        <v>-9999.9999</v>
      </c>
      <c r="AT50" s="34" t="n">
        <v>-9999.9999</v>
      </c>
      <c r="AU50" s="34" t="n">
        <v>0.0165</v>
      </c>
      <c r="AV50" s="34" t="n">
        <v>-9999.9999</v>
      </c>
      <c r="AW50" s="34" t="n">
        <v>-9999.9999</v>
      </c>
      <c r="AX50" s="34" t="n">
        <v>0.0579</v>
      </c>
      <c r="AY50" s="34" t="n">
        <v>0.0758</v>
      </c>
      <c r="AZ50" s="34" t="n">
        <v>0.1337</v>
      </c>
      <c r="BA50" s="34" t="n">
        <v>-9999.9999</v>
      </c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4" activeCellId="1" sqref="T45:AC45 I44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19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203" t="n">
        <v>4.9673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5</v>
      </c>
      <c r="J9" s="29" t="n">
        <v>59.98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-5°59,98</v>
      </c>
      <c r="P9" s="29" t="s">
        <v>16</v>
      </c>
      <c r="Q9" s="33" t="n">
        <f aca="false">IF(ISBLANK(I9),"",IF(ISBLANK(J9),"",IF(J9&gt;60,"ERREUR !!",O11*(I9+(J9/60)))))</f>
        <v>-5.99966666666667</v>
      </c>
      <c r="R9" s="33"/>
      <c r="V9" s="203" t="n">
        <v>4.9665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7</v>
      </c>
      <c r="J10" s="29" t="n">
        <v>0.01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7°0,01</v>
      </c>
      <c r="P10" s="29" t="s">
        <v>14</v>
      </c>
      <c r="Q10" s="33" t="n">
        <f aca="false">IF(ISBLANK(I10),"",IF(ISBLANK(J10),"",IF(J10&gt;60,"ERREUR !!",O12*(I10+(J10/60)))))</f>
        <v>7.00016666666667</v>
      </c>
      <c r="R10" s="33"/>
      <c r="S10" s="35"/>
      <c r="T10" s="35"/>
      <c r="V10" s="203" t="n">
        <v>4.9705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42077</v>
      </c>
      <c r="K11" s="38"/>
      <c r="L11" s="38"/>
      <c r="M11" s="38"/>
      <c r="N11" s="39" t="str">
        <f aca="false">I9&amp;"°"&amp;J9</f>
        <v>5°59,98</v>
      </c>
      <c r="O11" s="40" t="n">
        <f aca="false">IF(P9=M10,-1,1)</f>
        <v>-1</v>
      </c>
      <c r="P11" s="41" t="str">
        <f aca="false">TEXT(J11,"aaaa-mm-jj")&amp;"T"&amp;TEXT(J12,"hh:mm:ss")&amp;"z"</f>
        <v>2019-03-15T07:46:15z</v>
      </c>
      <c r="Q11" s="41"/>
      <c r="R11" s="41"/>
      <c r="T11" s="42"/>
      <c r="U11" s="42"/>
      <c r="V11" s="204" t="n">
        <v>4.9685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0.323784722222222</v>
      </c>
      <c r="K12" s="45"/>
      <c r="L12" s="45"/>
      <c r="M12" s="45"/>
      <c r="N12" s="46" t="str">
        <f aca="false">I10&amp;"°"&amp;J10</f>
        <v>7°0,01</v>
      </c>
      <c r="O12" s="40" t="n">
        <f aca="false">IF(P10=N10,-1,1)</f>
        <v>1</v>
      </c>
      <c r="P12" s="41"/>
      <c r="Q12" s="41"/>
      <c r="R12" s="41"/>
      <c r="T12" s="42"/>
      <c r="U12" s="42"/>
      <c r="V12" s="204" t="n">
        <v>4.9584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204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25.6</v>
      </c>
      <c r="S14" s="55" t="s">
        <v>24</v>
      </c>
      <c r="V14" s="205" t="n">
        <f aca="false">AVERAGE(V8:V13)</f>
        <v>4.96624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25.6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4.96624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0.996892500763486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0.0200031682816073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5.01149520621638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4.96596189056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0.00402569376021606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1144</v>
      </c>
      <c r="E35" s="135" t="n">
        <v>11.9</v>
      </c>
      <c r="F35" s="114" t="n">
        <v>1.3316</v>
      </c>
      <c r="G35" s="202" t="n">
        <v>34.7167</v>
      </c>
      <c r="H35" s="113" t="n">
        <v>500</v>
      </c>
      <c r="I35" s="135" t="n">
        <v>502.9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112.17</v>
      </c>
      <c r="K35" s="117" t="n">
        <f aca="false">IF(ISBLANK(E35),"",(0.000824493-(0.0000040899*E35)+(0.000000076438*E35^2)-(0.00000000082467*E35^3)+(0.0000000000053875*E35^4)))</f>
        <v>0.000785365912757409</v>
      </c>
      <c r="L35" s="117" t="n">
        <f aca="false">IF(ISBLANK(E35),"",(-0.00000572466+(0.00000010227*E35)-(0.0000000016546*E35^2)))</f>
        <v>-4.741954906E-006</v>
      </c>
      <c r="M35" s="117" t="n">
        <f aca="false">IF(ISBLANK(E35),"",IF(ISBLANK(G35),(O35+(K35*35)+(L35*35^1.5)+(0.00000048314*35^2)),(O35+(K35*G35)+(L35*G35^1.5)+(0.00000048314*G35^2))))</f>
        <v>1.0263886202416</v>
      </c>
      <c r="N35" s="118" t="n">
        <f aca="false">IF(ISBLANK(D35),"",IF(ISBLANK(G35),J35*(1+0.00001*(35-20)),J35*(1+0.00001*(G35-20))))</f>
        <v>112.18650772239</v>
      </c>
      <c r="O35" s="117" t="n">
        <f aca="false">IF(ISBLANK(E35),"",(0.999842594+(0.00006793952*E35)-(0.00000909529*E35^2)+(0.0000001001685*E35^3)-(0.000000001120083*E35^4)+(0.000000000006536332*E35^5)))</f>
        <v>0.999510988456787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1.35202209653903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1.31726138606328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60.3813068314332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58.8288935015862</v>
      </c>
      <c r="T35" s="32" t="n">
        <v>0.01</v>
      </c>
      <c r="U35" s="32" t="n">
        <v>0.01</v>
      </c>
      <c r="V35" s="122" t="n">
        <v>39</v>
      </c>
      <c r="W35" s="122" t="n">
        <v>38.1</v>
      </c>
      <c r="X35" s="122" t="n">
        <v>39</v>
      </c>
      <c r="Y35" s="122" t="n">
        <v>38.1</v>
      </c>
      <c r="Z35" s="32" t="n">
        <v>2.3</v>
      </c>
      <c r="AA35" s="32" t="n">
        <v>2.25</v>
      </c>
      <c r="AB35" s="122" t="n">
        <v>20.5</v>
      </c>
      <c r="AC35" s="122" t="n">
        <v>20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/>
      <c r="B36" s="111"/>
      <c r="C36" s="112" t="n">
        <v>2</v>
      </c>
      <c r="D36" s="113"/>
      <c r="E36" s="135"/>
      <c r="F36" s="114"/>
      <c r="G36" s="202"/>
      <c r="H36" s="113"/>
      <c r="I36" s="135"/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1147</v>
      </c>
      <c r="E37" s="135" t="n">
        <v>14.3</v>
      </c>
      <c r="F37" s="114" t="n">
        <v>0.8513</v>
      </c>
      <c r="G37" s="202" t="n">
        <v>35.14395</v>
      </c>
      <c r="H37" s="113" t="n">
        <v>300</v>
      </c>
      <c r="I37" s="135" t="n">
        <v>302.3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112.9</v>
      </c>
      <c r="K37" s="117" t="n">
        <f aca="false">IF(ISBLANK(E37),"",(0.000824493-(0.0000040899*E37)+(0.000000076438*E37^2)-(0.00000000082467*E37^3)+(0.0000000000053875*E37^4)))</f>
        <v>0.000779452015395849</v>
      </c>
      <c r="L37" s="117" t="n">
        <f aca="false">IF(ISBLANK(E37),"",(-0.00000572466+(0.00000010227*E37)-(0.0000000016546*E37^2)))</f>
        <v>-4.600548154E-006</v>
      </c>
      <c r="M37" s="117" t="n">
        <f aca="false">IF(ISBLANK(E37),"",IF(ISBLANK(G37),(O37+(K37*35)+(L37*35^1.5)+(0.00000048314*35^2)),(O37+(K37*G37)+(L37*G37^1.5)+(0.00000048314*G37^2))))</f>
        <v>1.02623547994643</v>
      </c>
      <c r="N37" s="118" t="n">
        <f aca="false">IF(ISBLANK(D37),"",IF(ISBLANK(G37),J37*(1+0.00001*(35-20)),J37*(1+0.00001*(G37-20))))</f>
        <v>112.91709751955</v>
      </c>
      <c r="O37" s="117" t="n">
        <f aca="false">IF(ISBLANK(E37),"",(0.999842594+(0.00006793952*E37)-(0.00000909529*E37^2)+(0.0000001001685*E37^3)-(0.000000001120083*E37^4)+(0.000000000006536332*E37^5)))</f>
        <v>0.999204217680293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0.853076065862429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0.831267367511951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38.0983771014161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37.1244006330837</v>
      </c>
      <c r="T37" s="32" t="n">
        <v>0.01</v>
      </c>
      <c r="U37" s="32" t="n">
        <v>0.01</v>
      </c>
      <c r="V37" s="122" t="n">
        <v>33.1</v>
      </c>
      <c r="W37" s="122" t="n">
        <v>32.3</v>
      </c>
      <c r="X37" s="122" t="n">
        <v>33.1</v>
      </c>
      <c r="Y37" s="122" t="n">
        <v>32.3</v>
      </c>
      <c r="Z37" s="32" t="n">
        <v>1.92</v>
      </c>
      <c r="AA37" s="32" t="n">
        <v>1.88</v>
      </c>
      <c r="AB37" s="122" t="n">
        <v>13</v>
      </c>
      <c r="AC37" s="122" t="n">
        <v>12.7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1148</v>
      </c>
      <c r="E38" s="170" t="n">
        <v>17.9</v>
      </c>
      <c r="F38" s="114" t="n">
        <v>2.5482</v>
      </c>
      <c r="G38" s="202" t="n">
        <v>35.74815</v>
      </c>
      <c r="H38" s="113" t="n">
        <v>100</v>
      </c>
      <c r="I38" s="135" t="n">
        <v>100.9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112.95</v>
      </c>
      <c r="K38" s="117" t="n">
        <f aca="false">IF(ISBLANK(E38),"",(0.000824493-(0.0000040899*E38)+(0.000000076438*E38^2)-(0.00000000082467*E38^3)+(0.0000000000053875*E38^4)))</f>
        <v>0.000771598622152509</v>
      </c>
      <c r="L38" s="117" t="n">
        <f aca="false">IF(ISBLANK(E38),"",(-0.00000572466+(0.00000010227*E38)-(0.0000000016546*E38^2)))</f>
        <v>-4.424177386E-006</v>
      </c>
      <c r="M38" s="117" t="n">
        <f aca="false">IF(ISBLANK(E38),"",IF(ISBLANK(G38),(O38+(K38*35)+(L38*35^1.5)+(0.00000048314*35^2)),(O38+(K38*G38)+(L38*G38^1.5)+(0.00000048314*G38^2))))</f>
        <v>1.02587104148431</v>
      </c>
      <c r="N38" s="118" t="n">
        <f aca="false">IF(ISBLANK(D38),"",IF(ISBLANK(G38),J38*(1+0.00001*(35-20)),J38*(1+0.00001*(G38-20))))</f>
        <v>112.967787535425</v>
      </c>
      <c r="O38" s="117" t="n">
        <f aca="false">IF(ISBLANK(E38),"",(0.999842594+(0.00006793952*E38)-(0.00000909529*E38^2)+(0.0000001001685*E38^3)-(0.000000001120083*E38^4)+(0.000000000006536332*E38^5)))</f>
        <v>0.998616010802117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2.58319979954264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2.51805509180283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115.365703047574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112.456340399914</v>
      </c>
      <c r="T38" s="32" t="n">
        <v>0.02</v>
      </c>
      <c r="U38" s="32" t="n">
        <v>0.02</v>
      </c>
      <c r="V38" s="122" t="n">
        <v>18.5</v>
      </c>
      <c r="W38" s="122" t="n">
        <v>18.1</v>
      </c>
      <c r="X38" s="122" t="n">
        <v>18.5</v>
      </c>
      <c r="Y38" s="122" t="n">
        <v>18.1</v>
      </c>
      <c r="Z38" s="32" t="n">
        <v>1.17</v>
      </c>
      <c r="AA38" s="32" t="n">
        <v>1.14</v>
      </c>
      <c r="AB38" s="32" t="n">
        <v>5.88</v>
      </c>
      <c r="AC38" s="32" t="n">
        <v>5.75</v>
      </c>
      <c r="AD38" s="152" t="n">
        <v>0.006</v>
      </c>
      <c r="AE38" s="152" t="n">
        <v>0.004</v>
      </c>
      <c r="AF38" s="152" t="n">
        <v>-9999.9999</v>
      </c>
      <c r="AG38" s="152" t="n">
        <v>0.0105</v>
      </c>
      <c r="AH38" s="152" t="n">
        <v>0.0049</v>
      </c>
      <c r="AI38" s="152" t="n">
        <v>-9999.9999</v>
      </c>
      <c r="AJ38" s="152" t="n">
        <v>-9999.9999</v>
      </c>
      <c r="AK38" s="152" t="n">
        <v>-9999.9999</v>
      </c>
      <c r="AL38" s="152" t="n">
        <v>0.0068</v>
      </c>
      <c r="AM38" s="152" t="n">
        <v>0.0008</v>
      </c>
      <c r="AN38" s="152" t="n">
        <v>-9999.9999</v>
      </c>
      <c r="AO38" s="152" t="n">
        <v>-9999.9999</v>
      </c>
      <c r="AP38" s="152" t="n">
        <v>0.0035</v>
      </c>
      <c r="AQ38" s="152"/>
      <c r="AR38" s="152" t="n">
        <v>0.0113</v>
      </c>
      <c r="AS38" s="152" t="n">
        <v>0.0064</v>
      </c>
      <c r="AT38" s="152" t="n">
        <v>0.0177</v>
      </c>
      <c r="AU38" s="152" t="n">
        <v>0.0033</v>
      </c>
      <c r="AV38" s="152" t="n">
        <v>-9999.9999</v>
      </c>
      <c r="AW38" s="152" t="n">
        <v>-9999.9999</v>
      </c>
      <c r="AX38" s="152" t="n">
        <v>0.007</v>
      </c>
      <c r="AY38" s="152" t="n">
        <v>0.0243</v>
      </c>
      <c r="AZ38" s="152" t="n">
        <v>0.0313</v>
      </c>
      <c r="BA38" s="152" t="n">
        <v>-9999.9999</v>
      </c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1149</v>
      </c>
      <c r="E39" s="135" t="n">
        <v>18.6</v>
      </c>
      <c r="F39" s="114" t="n">
        <v>2.4437</v>
      </c>
      <c r="G39" s="202" t="n">
        <v>35.6958</v>
      </c>
      <c r="H39" s="113" t="n">
        <v>80</v>
      </c>
      <c r="I39" s="135" t="n">
        <v>80.1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112.57</v>
      </c>
      <c r="K39" s="117" t="n">
        <f aca="false">IF(ISBLANK(E39),"",(0.000824493-(0.0000040899*E39)+(0.000000076438*E39^2)-(0.00000000082467*E39^3)+(0.0000000000053875*E39^4)))</f>
        <v>0.0007702035386151</v>
      </c>
      <c r="L39" s="117" t="n">
        <f aca="false">IF(ISBLANK(E39),"",(-0.00000572466+(0.00000010227*E39)-(0.0000000016546*E39^2)))</f>
        <v>-4.394863416E-006</v>
      </c>
      <c r="M39" s="117" t="n">
        <f aca="false">IF(ISBLANK(E39),"",IF(ISBLANK(G39),(O39+(K39*35)+(L39*35^1.5)+(0.00000048314*35^2)),(O39+(K39*G39)+(L39*G39^1.5)+(0.00000048314*G39^2))))</f>
        <v>1.02565608276494</v>
      </c>
      <c r="N39" s="118" t="n">
        <f aca="false">IF(ISBLANK(D39),"",IF(ISBLANK(G39),J39*(1+0.00001*(35-20)),J39*(1+0.00001*(G39-20))))</f>
        <v>112.58766876206</v>
      </c>
      <c r="O39" s="117" t="n">
        <f aca="false">IF(ISBLANK(E39),"",(0.999842594+(0.00006793952*E39)-(0.00000909529*E39^2)+(0.0000001001685*E39^3)-(0.000000001120083*E39^4)+(0.000000000006536332*E39^5)))</f>
        <v>0.998484722762994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2.48514495473193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2.42298075982012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110.986573678328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108.210320733567</v>
      </c>
      <c r="T39" s="32" t="n">
        <v>0.03</v>
      </c>
      <c r="U39" s="32" t="n">
        <v>0.03</v>
      </c>
      <c r="V39" s="122" t="n">
        <v>18.3</v>
      </c>
      <c r="W39" s="122" t="n">
        <v>17.9</v>
      </c>
      <c r="X39" s="122" t="n">
        <v>18.3</v>
      </c>
      <c r="Y39" s="122" t="n">
        <v>17.9</v>
      </c>
      <c r="Z39" s="32" t="n">
        <v>1.15</v>
      </c>
      <c r="AA39" s="32" t="n">
        <v>1.12</v>
      </c>
      <c r="AB39" s="32" t="n">
        <v>5.52</v>
      </c>
      <c r="AC39" s="32" t="n">
        <v>5.39</v>
      </c>
      <c r="AD39" s="152" t="n">
        <v>0.0235</v>
      </c>
      <c r="AE39" s="152" t="n">
        <v>0.015</v>
      </c>
      <c r="AF39" s="152" t="n">
        <v>0.0051</v>
      </c>
      <c r="AG39" s="152" t="n">
        <v>0.0321</v>
      </c>
      <c r="AH39" s="152" t="n">
        <v>0.0156</v>
      </c>
      <c r="AI39" s="152" t="n">
        <v>0.0031</v>
      </c>
      <c r="AJ39" s="152" t="n">
        <v>0.0023</v>
      </c>
      <c r="AK39" s="152" t="n">
        <v>0.0011</v>
      </c>
      <c r="AL39" s="152" t="n">
        <v>0.0303</v>
      </c>
      <c r="AM39" s="152" t="n">
        <v>0.0034</v>
      </c>
      <c r="AN39" s="152" t="n">
        <v>0.0022</v>
      </c>
      <c r="AO39" s="152" t="n">
        <v>-9999.9999</v>
      </c>
      <c r="AP39" s="152" t="n">
        <v>0.0152</v>
      </c>
      <c r="AQ39" s="152"/>
      <c r="AR39" s="152" t="n">
        <v>0.0583</v>
      </c>
      <c r="AS39" s="152" t="n">
        <v>0.0277</v>
      </c>
      <c r="AT39" s="152" t="n">
        <v>0.0861</v>
      </c>
      <c r="AU39" s="152" t="n">
        <v>0.0173</v>
      </c>
      <c r="AV39" s="152" t="n">
        <v>-9999.9999</v>
      </c>
      <c r="AW39" s="152" t="n">
        <v>-9999.9999</v>
      </c>
      <c r="AX39" s="152" t="n">
        <v>0.0442</v>
      </c>
      <c r="AY39" s="152" t="n">
        <v>0.1002</v>
      </c>
      <c r="AZ39" s="152" t="n">
        <v>0.1444</v>
      </c>
      <c r="BA39" s="152" t="n">
        <v>0.0012</v>
      </c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1150</v>
      </c>
      <c r="E40" s="135" t="n">
        <v>19.8</v>
      </c>
      <c r="F40" s="114" t="n">
        <v>2.9585</v>
      </c>
      <c r="G40" s="202" t="n">
        <v>35.82895</v>
      </c>
      <c r="H40" s="113" t="n">
        <v>60</v>
      </c>
      <c r="I40" s="135" t="n">
        <v>60.3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111.94</v>
      </c>
      <c r="K40" s="117" t="n">
        <f aca="false">IF(ISBLANK(E40),"",(0.000824493-(0.0000040899*E40)+(0.000000076438*E40^2)-(0.00000000082467*E40^3)+(0.0000000000053875*E40^4)))</f>
        <v>0.00076790635546998</v>
      </c>
      <c r="L40" s="117" t="n">
        <f aca="false">IF(ISBLANK(E40),"",(-0.00000572466+(0.00000010227*E40)-(0.0000000016546*E40^2)))</f>
        <v>-4.348383384E-006</v>
      </c>
      <c r="M40" s="117" t="n">
        <f aca="false">IF(ISBLANK(E40),"",IF(ISBLANK(G40),(O40+(K40*35)+(L40*35^1.5)+(0.00000048314*35^2)),(O40+(K40*G40)+(L40*G40^1.5)+(0.00000048314*G40^2))))</f>
        <v>1.02544829294472</v>
      </c>
      <c r="N40" s="118" t="n">
        <f aca="false">IF(ISBLANK(D40),"",IF(ISBLANK(G40),J40*(1+0.00001*(35-20)),J40*(1+0.00001*(G40-20))))</f>
        <v>111.95771892663</v>
      </c>
      <c r="O40" s="117" t="n">
        <f aca="false">IF(ISBLANK(E40),"",(0.999842594+(0.00006793952*E40)-(0.00000909529*E40^2)+(0.0000001001685*E40^3)-(0.000000001120083*E40^4)+(0.000000000006536332*E40^5)))</f>
        <v>0.998247365763168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3.02920785949614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2.95403276824163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135.284423005098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131.927103429671</v>
      </c>
      <c r="T40" s="32" t="n">
        <v>0.04</v>
      </c>
      <c r="U40" s="32" t="n">
        <v>0.04</v>
      </c>
      <c r="V40" s="122" t="n">
        <v>14</v>
      </c>
      <c r="W40" s="122" t="n">
        <v>13.7</v>
      </c>
      <c r="X40" s="122" t="n">
        <v>13.9</v>
      </c>
      <c r="Y40" s="122" t="n">
        <v>13.6</v>
      </c>
      <c r="Z40" s="32" t="n">
        <v>0.95</v>
      </c>
      <c r="AA40" s="32" t="n">
        <v>0.93</v>
      </c>
      <c r="AB40" s="32" t="n">
        <v>4.24</v>
      </c>
      <c r="AC40" s="32" t="n">
        <v>4.14</v>
      </c>
      <c r="AD40" s="152" t="n">
        <v>0.0498</v>
      </c>
      <c r="AE40" s="152" t="n">
        <v>0.03</v>
      </c>
      <c r="AF40" s="152" t="n">
        <v>0.0074</v>
      </c>
      <c r="AG40" s="152" t="n">
        <v>0.054</v>
      </c>
      <c r="AH40" s="152" t="n">
        <v>0.0268</v>
      </c>
      <c r="AI40" s="152" t="n">
        <v>0.0062</v>
      </c>
      <c r="AJ40" s="152" t="n">
        <v>0.0068</v>
      </c>
      <c r="AK40" s="152" t="n">
        <v>0.0013</v>
      </c>
      <c r="AL40" s="152" t="n">
        <v>0.0667</v>
      </c>
      <c r="AM40" s="152" t="n">
        <v>0.0061</v>
      </c>
      <c r="AN40" s="152" t="n">
        <v>0.0023</v>
      </c>
      <c r="AO40" s="152" t="n">
        <v>-9999.9999</v>
      </c>
      <c r="AP40" s="152" t="n">
        <v>0.049</v>
      </c>
      <c r="AQ40" s="152"/>
      <c r="AR40" s="152" t="n">
        <v>0.0957</v>
      </c>
      <c r="AS40" s="152" t="n">
        <v>0.0893</v>
      </c>
      <c r="AT40" s="152" t="n">
        <v>0.185</v>
      </c>
      <c r="AU40" s="152" t="n">
        <v>0.0303</v>
      </c>
      <c r="AV40" s="152" t="n">
        <v>-9999.9999</v>
      </c>
      <c r="AW40" s="152" t="n">
        <v>-9999.9999</v>
      </c>
      <c r="AX40" s="152" t="n">
        <v>0.1039</v>
      </c>
      <c r="AY40" s="152" t="n">
        <v>0.2219</v>
      </c>
      <c r="AZ40" s="152" t="n">
        <v>0.3258</v>
      </c>
      <c r="BA40" s="152" t="n">
        <v>0.004</v>
      </c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1152</v>
      </c>
      <c r="E41" s="135" t="n">
        <v>20</v>
      </c>
      <c r="F41" s="114" t="n">
        <v>2.9853</v>
      </c>
      <c r="G41" s="202" t="n">
        <v>35.8293</v>
      </c>
      <c r="H41" s="113" t="n">
        <v>60</v>
      </c>
      <c r="I41" s="135" t="n">
        <v>60.3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112.54</v>
      </c>
      <c r="K41" s="117" t="n">
        <f aca="false">IF(ISBLANK(E41),"",(0.000824493-(0.0000040899*E41)+(0.000000076438*E41^2)-(0.00000000082467*E41^3)+(0.0000000000053875*E41^4)))</f>
        <v>0.00076753484</v>
      </c>
      <c r="L41" s="117" t="n">
        <f aca="false">IF(ISBLANK(E41),"",(-0.00000572466+(0.00000010227*E41)-(0.0000000016546*E41^2)))</f>
        <v>-4.3411E-006</v>
      </c>
      <c r="M41" s="117" t="n">
        <f aca="false">IF(ISBLANK(E41),"",IF(ISBLANK(G41),(O41+(K41*35)+(L41*35^1.5)+(0.00000048314*35^2)),(O41+(K41*G41)+(L41*G41^1.5)+(0.00000048314*G41^2))))</f>
        <v>1.02539576467918</v>
      </c>
      <c r="N41" s="118" t="n">
        <f aca="false">IF(ISBLANK(D41),"",IF(ISBLANK(G41),J41*(1+0.00001*(35-20)),J41*(1+0.00001*(G41-20))))</f>
        <v>112.55781429422</v>
      </c>
      <c r="O41" s="117" t="n">
        <f aca="false">IF(ISBLANK(E41),"",(0.999842594+(0.00006793952*E41)-(0.00000909529*E41^2)+(0.0000001001685*E41^3)-(0.000000001120083*E41^4)+(0.000000000006536332*E41^5)))</f>
        <v>0.9982063193824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3.04019337626919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2.96489753614341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135.775036184182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132.412323964165</v>
      </c>
      <c r="T41" s="32" t="n">
        <v>0.04</v>
      </c>
      <c r="U41" s="32" t="n">
        <v>0.04</v>
      </c>
      <c r="V41" s="122" t="n">
        <v>13.7</v>
      </c>
      <c r="W41" s="122" t="n">
        <v>13.4</v>
      </c>
      <c r="X41" s="122" t="n">
        <v>13.7</v>
      </c>
      <c r="Y41" s="122" t="n">
        <v>13.4</v>
      </c>
      <c r="Z41" s="32" t="n">
        <v>0.93</v>
      </c>
      <c r="AA41" s="32" t="n">
        <v>0.91</v>
      </c>
      <c r="AB41" s="32" t="n">
        <v>4.24</v>
      </c>
      <c r="AC41" s="32" t="n">
        <v>4.14</v>
      </c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1154</v>
      </c>
      <c r="E42" s="135" t="n">
        <v>22</v>
      </c>
      <c r="F42" s="114" t="n">
        <v>4.8909</v>
      </c>
      <c r="G42" s="202" t="n">
        <v>35.8462</v>
      </c>
      <c r="H42" s="113" t="n">
        <v>40</v>
      </c>
      <c r="I42" s="135" t="n">
        <v>40.1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112.46</v>
      </c>
      <c r="K42" s="117" t="n">
        <f aca="false">IF(ISBLANK(E42),"",(0.000824493-(0.0000040899*E42)+(0.000000076438*E42^2)-(0.00000000082467*E42^3)+(0.0000000000053875*E42^4)))</f>
        <v>0.00076399216004</v>
      </c>
      <c r="L42" s="117" t="n">
        <f aca="false">IF(ISBLANK(E42),"",(-0.00000572466+(0.00000010227*E42)-(0.0000000016546*E42^2)))</f>
        <v>-4.2755464E-006</v>
      </c>
      <c r="M42" s="117" t="n">
        <f aca="false">IF(ISBLANK(E42),"",IF(ISBLANK(G42),(O42+(K42*35)+(L42*35^1.5)+(0.00000048314*35^2)),(O42+(K42*G42)+(L42*G42^1.5)+(0.00000048314*G42^2))))</f>
        <v>1.02486245735448</v>
      </c>
      <c r="N42" s="118" t="n">
        <f aca="false">IF(ISBLANK(D42),"",IF(ISBLANK(G42),J42*(1+0.00001*(35-20)),J42*(1+0.00001*(G42-20))))</f>
        <v>112.47782063652</v>
      </c>
      <c r="O42" s="117" t="n">
        <f aca="false">IF(ISBLANK(E42),"",(0.999842594+(0.00006793952*E42)-(0.00000909529*E42^2)+(0.0000001001685*E42^3)-(0.000000001120083*E42^4)+(0.000000000006536332*E42^5)))</f>
        <v>0.99777303695451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4.99436400200499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4.87320417112084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223.048296329543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217.637298282256</v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152" t="n">
        <v>0.0829</v>
      </c>
      <c r="AE42" s="152" t="n">
        <v>0.0689</v>
      </c>
      <c r="AF42" s="152" t="n">
        <v>0.0259</v>
      </c>
      <c r="AG42" s="152" t="n">
        <v>0.0964</v>
      </c>
      <c r="AH42" s="152" t="n">
        <v>0.0303</v>
      </c>
      <c r="AI42" s="152" t="n">
        <v>0.0043</v>
      </c>
      <c r="AJ42" s="152" t="n">
        <v>0.0028</v>
      </c>
      <c r="AK42" s="152" t="n">
        <v>0.0048</v>
      </c>
      <c r="AL42" s="152" t="n">
        <v>0.2056</v>
      </c>
      <c r="AM42" s="152" t="n">
        <v>0.0167</v>
      </c>
      <c r="AN42" s="152" t="n">
        <v>0.0036</v>
      </c>
      <c r="AO42" s="152" t="n">
        <v>-9999.9999</v>
      </c>
      <c r="AP42" s="152" t="n">
        <v>0.1431</v>
      </c>
      <c r="AQ42" s="152"/>
      <c r="AR42" s="152" t="n">
        <v>0.021</v>
      </c>
      <c r="AS42" s="152" t="n">
        <v>0.0924</v>
      </c>
      <c r="AT42" s="152" t="n">
        <v>0.1134</v>
      </c>
      <c r="AU42" s="152" t="n">
        <v>0</v>
      </c>
      <c r="AV42" s="152" t="n">
        <v>-9999.9999</v>
      </c>
      <c r="AW42" s="152" t="n">
        <v>-9999.9999</v>
      </c>
      <c r="AX42" s="152" t="n">
        <v>0.1389</v>
      </c>
      <c r="AY42" s="152" t="n">
        <v>0.4489</v>
      </c>
      <c r="AZ42" s="152" t="n">
        <v>0.5878</v>
      </c>
      <c r="BA42" s="152" t="n">
        <v>0.0344</v>
      </c>
      <c r="BB42" s="123"/>
    </row>
    <row r="43" customFormat="false" ht="15.75" hidden="false" customHeight="false" outlineLevel="0" collapsed="false">
      <c r="A43" s="110"/>
      <c r="B43" s="111"/>
      <c r="C43" s="112" t="n">
        <v>9</v>
      </c>
      <c r="D43" s="113"/>
      <c r="E43" s="135"/>
      <c r="F43" s="114"/>
      <c r="G43" s="202"/>
      <c r="H43" s="113" t="n">
        <v>40</v>
      </c>
      <c r="I43" s="135" t="n">
        <v>40.2</v>
      </c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1155</v>
      </c>
      <c r="E44" s="135" t="n">
        <v>28.8</v>
      </c>
      <c r="F44" s="114" t="n">
        <v>4.4576</v>
      </c>
      <c r="G44" s="202" t="n">
        <v>34.80675</v>
      </c>
      <c r="H44" s="113" t="n">
        <v>20</v>
      </c>
      <c r="I44" s="135" t="n">
        <v>20.1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113.72</v>
      </c>
      <c r="K44" s="117" t="n">
        <f aca="false">IF(ISBLANK(E44),"",(0.000824493-(0.0000040899*E44)+(0.000000076438*E44^2)-(0.00000000082467*E44^3)+(0.0000000000053875*E44^4)))</f>
        <v>0.00075411144553728</v>
      </c>
      <c r="L44" s="117" t="n">
        <f aca="false">IF(ISBLANK(E44),"",(-0.00000572466+(0.00000010227*E44)-(0.0000000016546*E44^2)))</f>
        <v>-4.151675424E-006</v>
      </c>
      <c r="M44" s="117" t="n">
        <f aca="false">IF(ISBLANK(E44),"",IF(ISBLANK(G44),(O44+(K44*35)+(L44*35^1.5)+(0.00000048314*35^2)),(O44+(K44*G44)+(L44*G44^1.5)+(0.00000048314*G44^2))))</f>
        <v>1.02198794071436</v>
      </c>
      <c r="N44" s="118" t="n">
        <f aca="false">IF(ISBLANK(D44),"",IF(ISBLANK(G44),J44*(1+0.00001*(35-20)),J44*(1+0.00001*(G44-20))))</f>
        <v>113.7368382361</v>
      </c>
      <c r="O44" s="117" t="n">
        <f aca="false">IF(ISBLANK(E44),"",(0.999842594+(0.00006793952*E44)-(0.00000909529*E44^2)+(0.0000001001685*E44^3)-(0.000000001120083*E44^4)+(0.000000000006536332*E44^5)))</f>
        <v>0.996006990827753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4.49923265668215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4.40243223764188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200.935730447425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196.612623733086</v>
      </c>
      <c r="T44" s="32" t="n">
        <v>0</v>
      </c>
      <c r="U44" s="32" t="n">
        <v>0</v>
      </c>
      <c r="V44" s="32" t="n">
        <v>0.03</v>
      </c>
      <c r="W44" s="32" t="n">
        <v>0.03</v>
      </c>
      <c r="X44" s="32" t="n">
        <v>0.03</v>
      </c>
      <c r="Y44" s="32" t="n">
        <v>0.03</v>
      </c>
      <c r="Z44" s="32" t="n">
        <v>0.03</v>
      </c>
      <c r="AA44" s="32" t="n">
        <v>0.03</v>
      </c>
      <c r="AB44" s="32" t="n">
        <v>1.1</v>
      </c>
      <c r="AC44" s="32" t="n">
        <v>1.07</v>
      </c>
      <c r="AD44" s="152" t="n">
        <v>0.0067</v>
      </c>
      <c r="AE44" s="152" t="n">
        <v>0.0082</v>
      </c>
      <c r="AF44" s="152" t="n">
        <v>0.0056</v>
      </c>
      <c r="AG44" s="152" t="n">
        <v>0.0056</v>
      </c>
      <c r="AH44" s="152" t="n">
        <v>0.0053</v>
      </c>
      <c r="AI44" s="152" t="n">
        <v>-9999.9999</v>
      </c>
      <c r="AJ44" s="152" t="n">
        <v>-9999.9999</v>
      </c>
      <c r="AK44" s="152" t="n">
        <v>0.0024</v>
      </c>
      <c r="AL44" s="152" t="n">
        <v>0.0239</v>
      </c>
      <c r="AM44" s="152" t="n">
        <v>0.0055</v>
      </c>
      <c r="AN44" s="152" t="n">
        <v>-9999.9999</v>
      </c>
      <c r="AO44" s="152" t="n">
        <v>-9999.9999</v>
      </c>
      <c r="AP44" s="152" t="n">
        <v>0.0895</v>
      </c>
      <c r="AQ44" s="152"/>
      <c r="AR44" s="152" t="n">
        <v>0.0075</v>
      </c>
      <c r="AS44" s="152" t="n">
        <v>0.008</v>
      </c>
      <c r="AT44" s="152" t="n">
        <v>0.0155</v>
      </c>
      <c r="AU44" s="152" t="n">
        <v>0.018</v>
      </c>
      <c r="AV44" s="152" t="n">
        <v>-9999.9999</v>
      </c>
      <c r="AW44" s="152" t="n">
        <v>-9999.9999</v>
      </c>
      <c r="AX44" s="152" t="n">
        <v>0.0695</v>
      </c>
      <c r="AY44" s="152" t="n">
        <v>0.1002</v>
      </c>
      <c r="AZ44" s="152" t="n">
        <v>0.1697</v>
      </c>
      <c r="BA44" s="152" t="n">
        <v>-9999.9999</v>
      </c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202"/>
      <c r="H45" s="113" t="n">
        <v>10</v>
      </c>
      <c r="I45" s="135" t="n">
        <v>9.8</v>
      </c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52" t="n">
        <v>0.0063</v>
      </c>
      <c r="AE45" s="152" t="n">
        <v>0.0083</v>
      </c>
      <c r="AF45" s="152" t="n">
        <v>0.0039</v>
      </c>
      <c r="AG45" s="152" t="n">
        <v>0.0051</v>
      </c>
      <c r="AH45" s="152" t="n">
        <v>0.0055</v>
      </c>
      <c r="AI45" s="152" t="n">
        <v>-9999.9999</v>
      </c>
      <c r="AJ45" s="152" t="n">
        <v>-9999.9999</v>
      </c>
      <c r="AK45" s="152" t="n">
        <v>0.0023</v>
      </c>
      <c r="AL45" s="152" t="n">
        <v>0.0219</v>
      </c>
      <c r="AM45" s="152" t="n">
        <v>0.0052</v>
      </c>
      <c r="AN45" s="152" t="n">
        <v>-9999.9999</v>
      </c>
      <c r="AO45" s="152" t="n">
        <v>-9999.9999</v>
      </c>
      <c r="AP45" s="152" t="n">
        <v>0.1019</v>
      </c>
      <c r="AQ45" s="152"/>
      <c r="AR45" s="152" t="n">
        <v>0.0101</v>
      </c>
      <c r="AS45" s="152" t="n">
        <v>0.0124</v>
      </c>
      <c r="AT45" s="152" t="n">
        <v>0.0225</v>
      </c>
      <c r="AU45" s="152" t="n">
        <v>0.0167</v>
      </c>
      <c r="AV45" s="152" t="n">
        <v>-9999.9999</v>
      </c>
      <c r="AW45" s="152" t="n">
        <v>-9999.9999</v>
      </c>
      <c r="AX45" s="152" t="n">
        <v>0.0788</v>
      </c>
      <c r="AY45" s="152" t="n">
        <v>0.0826</v>
      </c>
      <c r="AZ45" s="152" t="n">
        <v>0.1614</v>
      </c>
      <c r="BA45" s="152" t="n">
        <v>0.0018</v>
      </c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1162</v>
      </c>
      <c r="E46" s="135" t="n">
        <v>29.1</v>
      </c>
      <c r="F46" s="114" t="n">
        <v>4.3674</v>
      </c>
      <c r="G46" s="202" t="n">
        <v>34.7477</v>
      </c>
      <c r="H46" s="113" t="n">
        <v>0</v>
      </c>
      <c r="I46" s="135" t="n">
        <v>3.6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112.51</v>
      </c>
      <c r="K46" s="117" t="n">
        <f aca="false">IF(ISBLANK(E46),"",(0.000824493-(0.0000040899*E46)+(0.000000076438*E46^2)-(0.00000000082467*E46^3)+(0.0000000000053875*E46^4)))</f>
        <v>0.000753747020782669</v>
      </c>
      <c r="L46" s="117" t="n">
        <f aca="false">IF(ISBLANK(E46),"",(-0.00000572466+(0.00000010227*E46)-(0.0000000016546*E46^2)))</f>
        <v>-4.149734826E-006</v>
      </c>
      <c r="M46" s="117" t="n">
        <f aca="false">IF(ISBLANK(E46),"",IF(ISBLANK(G46),(O46+(K46*35)+(L46*35^1.5)+(0.00000048314*35^2)),(O46+(K46*G46)+(L46*G46^1.5)+(0.00000048314*G46^2))))</f>
        <v>1.02184355728238</v>
      </c>
      <c r="N46" s="118" t="n">
        <f aca="false">IF(ISBLANK(D46),"",IF(ISBLANK(G46),J46*(1+0.00001*(35-20)),J46*(1+0.00001*(G46-20))))</f>
        <v>112.52659263727</v>
      </c>
      <c r="O46" s="117" t="n">
        <f aca="false">IF(ISBLANK(E46),"",(0.999842594+(0.00006793952*E46)-(0.00000909529*E46^2)+(0.0000001001685*E46^3)-(0.000000001120083*E46^4)+(0.000000000006536332*E46^5)))</f>
        <v>0.995919218845254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4.45615797041248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4.36090039287788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199.012014958621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194.757811545926</v>
      </c>
      <c r="T46" s="32" t="n">
        <v>0</v>
      </c>
      <c r="U46" s="32" t="n">
        <v>0</v>
      </c>
      <c r="V46" s="32" t="n">
        <v>0.02</v>
      </c>
      <c r="W46" s="32" t="n">
        <v>0.02</v>
      </c>
      <c r="X46" s="32" t="n">
        <v>0.02</v>
      </c>
      <c r="Y46" s="32" t="n">
        <v>0.02</v>
      </c>
      <c r="Z46" s="32" t="n">
        <v>0.05</v>
      </c>
      <c r="AA46" s="32" t="n">
        <v>0.05</v>
      </c>
      <c r="AB46" s="32" t="n">
        <v>1.11</v>
      </c>
      <c r="AC46" s="32" t="n">
        <v>1.08</v>
      </c>
      <c r="AD46" s="152" t="n">
        <v>0.0049</v>
      </c>
      <c r="AE46" s="152" t="n">
        <v>0.0038</v>
      </c>
      <c r="AF46" s="152" t="n">
        <v>0.0048</v>
      </c>
      <c r="AG46" s="152" t="n">
        <v>0.0051</v>
      </c>
      <c r="AH46" s="152" t="n">
        <v>0.0059</v>
      </c>
      <c r="AI46" s="152" t="n">
        <v>-9999.9999</v>
      </c>
      <c r="AJ46" s="152" t="n">
        <v>-9999.9999</v>
      </c>
      <c r="AK46" s="152" t="n">
        <v>0.0023</v>
      </c>
      <c r="AL46" s="152" t="n">
        <v>0.0224</v>
      </c>
      <c r="AM46" s="152" t="n">
        <v>0.0058</v>
      </c>
      <c r="AN46" s="152" t="n">
        <v>-9999.9999</v>
      </c>
      <c r="AO46" s="152" t="n">
        <v>-9999.9999</v>
      </c>
      <c r="AP46" s="152" t="n">
        <v>0.096</v>
      </c>
      <c r="AQ46" s="152"/>
      <c r="AR46" s="152" t="n">
        <v>0.0094</v>
      </c>
      <c r="AS46" s="152" t="n">
        <v>0.0122</v>
      </c>
      <c r="AT46" s="152" t="n">
        <v>0.0216</v>
      </c>
      <c r="AU46" s="152" t="n">
        <v>0.0174</v>
      </c>
      <c r="AV46" s="152" t="n">
        <v>-9999.9999</v>
      </c>
      <c r="AW46" s="152" t="n">
        <v>-9999.9999</v>
      </c>
      <c r="AX46" s="152" t="n">
        <v>0.0762</v>
      </c>
      <c r="AY46" s="152" t="n">
        <v>0.0951</v>
      </c>
      <c r="AZ46" s="152" t="n">
        <v>0.1713</v>
      </c>
      <c r="BA46" s="152" t="n">
        <v>0.0021</v>
      </c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6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2"/>
      <c r="W47" s="122"/>
      <c r="X47" s="122"/>
      <c r="Y47" s="122"/>
      <c r="Z47" s="32"/>
      <c r="AA47" s="32"/>
      <c r="AB47" s="122"/>
      <c r="AC47" s="12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  <c r="AN47" s="152"/>
      <c r="AO47" s="152"/>
      <c r="AP47" s="152"/>
      <c r="AQ47" s="152"/>
      <c r="AR47" s="152"/>
      <c r="AS47" s="152"/>
      <c r="AT47" s="152"/>
      <c r="AU47" s="152"/>
      <c r="AV47" s="152"/>
      <c r="AW47" s="152"/>
      <c r="AX47" s="152"/>
      <c r="AY47" s="152"/>
      <c r="AZ47" s="152"/>
      <c r="BA47" s="152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35"/>
      <c r="F48" s="114"/>
      <c r="G48" s="206"/>
      <c r="H48" s="113"/>
      <c r="I48" s="135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56"/>
      <c r="E49" s="156"/>
      <c r="F49" s="114"/>
      <c r="G49" s="158"/>
      <c r="H49" s="156"/>
      <c r="I49" s="159"/>
      <c r="J49" s="116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60" t="str">
        <f aca="false">IF(ISBLANK(E49),"",(0.000824493-(0.0000040899*E49)+(0.000000076438*E49^2)-(0.00000000082467*E49^3)+(0.0000000000053875*E49^4)))</f>
        <v/>
      </c>
      <c r="L49" s="160" t="str">
        <f aca="false">IF(ISBLANK(E49),"",(-0.00000572466+(0.00000010227*E49)-(0.0000000016546*E49^2)))</f>
        <v/>
      </c>
      <c r="M49" s="160" t="str">
        <f aca="false">IF(ISBLANK(E49),"",IF(ISBLANK(G49),(O49+(K49*35)+(L49*35^1.5)+(0.00000048314*35^2)),(O49+(K49*G49)+(L49*G49^1.5)+(0.00000048314*G49^2))))</f>
        <v/>
      </c>
      <c r="N49" s="161" t="str">
        <f aca="false">IF(ISBLANK(D49),"",IF(ISBLANK(G49),J49*(1+0.00001*(35-20)),J49*(1+0.00001*(G49-20))))</f>
        <v/>
      </c>
      <c r="O49" s="160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115"/>
      <c r="H50" s="113"/>
      <c r="I50" s="113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2"/>
      <c r="W52" s="122"/>
      <c r="X52" s="122"/>
      <c r="Y52" s="122"/>
      <c r="Z52" s="32"/>
      <c r="AA52" s="32"/>
      <c r="AB52" s="122"/>
      <c r="AC52" s="122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17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32"/>
      <c r="U54" s="32"/>
      <c r="V54" s="122"/>
      <c r="W54" s="122"/>
      <c r="X54" s="122"/>
      <c r="Y54" s="122"/>
      <c r="Z54" s="32"/>
      <c r="AA54" s="32"/>
      <c r="AB54" s="122"/>
      <c r="AC54" s="122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18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19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20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21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22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32"/>
      <c r="U59" s="32"/>
      <c r="V59" s="122"/>
      <c r="W59" s="122"/>
      <c r="X59" s="122"/>
      <c r="Y59" s="122"/>
      <c r="Z59" s="32"/>
      <c r="AA59" s="32"/>
      <c r="AB59" s="122"/>
      <c r="AC59" s="122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23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24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3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1" activeCellId="1" sqref="T45:AC45 P1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203" t="n">
        <v>4.9673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5</v>
      </c>
      <c r="J9" s="29" t="n">
        <v>59.93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-5°59,93</v>
      </c>
      <c r="P9" s="29" t="s">
        <v>16</v>
      </c>
      <c r="Q9" s="33" t="n">
        <f aca="false">IF(ISBLANK(I9),"",IF(ISBLANK(J9),"",IF(J9&gt;60,"ERREUR !!",O11*(I9+(J9/60)))))</f>
        <v>-5.99883333333333</v>
      </c>
      <c r="R9" s="33"/>
      <c r="V9" s="203" t="n">
        <v>4.9665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7</v>
      </c>
      <c r="J10" s="29" t="n">
        <v>30.08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7°30,08</v>
      </c>
      <c r="P10" s="29" t="s">
        <v>14</v>
      </c>
      <c r="Q10" s="33" t="n">
        <f aca="false">IF(ISBLANK(I10),"",IF(ISBLANK(J10),"",IF(J10&gt;60,"ERREUR !!",O12*(I10+(J10/60)))))</f>
        <v>7.50133333333333</v>
      </c>
      <c r="R10" s="33"/>
      <c r="S10" s="35"/>
      <c r="T10" s="35"/>
      <c r="V10" s="203" t="n">
        <v>4.9705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42077</v>
      </c>
      <c r="K11" s="38"/>
      <c r="L11" s="38"/>
      <c r="M11" s="38"/>
      <c r="N11" s="39" t="str">
        <f aca="false">I9&amp;"°"&amp;J9</f>
        <v>5°59,93</v>
      </c>
      <c r="O11" s="40" t="n">
        <f aca="false">IF(P9=M10,-1,1)</f>
        <v>-1</v>
      </c>
      <c r="P11" s="41" t="str">
        <f aca="false">TEXT(J11,"aaaa-mm-jj")&amp;"T"&amp;TEXT(J12,"hh:mm:ss")&amp;"z"</f>
        <v>2019-03-15T11:42:53z</v>
      </c>
      <c r="Q11" s="41"/>
      <c r="R11" s="41"/>
      <c r="T11" s="42"/>
      <c r="U11" s="42"/>
      <c r="V11" s="204" t="n">
        <v>4.9685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0.488113425925926</v>
      </c>
      <c r="K12" s="45"/>
      <c r="L12" s="45"/>
      <c r="M12" s="45"/>
      <c r="N12" s="46" t="str">
        <f aca="false">I10&amp;"°"&amp;J10</f>
        <v>7°30,08</v>
      </c>
      <c r="O12" s="40" t="n">
        <f aca="false">IF(P10=N10,-1,1)</f>
        <v>1</v>
      </c>
      <c r="P12" s="41"/>
      <c r="Q12" s="41"/>
      <c r="R12" s="41"/>
      <c r="T12" s="42"/>
      <c r="U12" s="42"/>
      <c r="V12" s="204" t="n">
        <v>4.9584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204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25.6</v>
      </c>
      <c r="S14" s="55" t="s">
        <v>24</v>
      </c>
      <c r="V14" s="205" t="n">
        <f aca="false">AVERAGE(V8:V13)</f>
        <v>4.96624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25.6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4.96624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0.996892500763486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0.0200031682816073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5.01149520621638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4.96596189056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0.00402569376021606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1176</v>
      </c>
      <c r="E35" s="135" t="n">
        <v>10.3</v>
      </c>
      <c r="F35" s="114" t="n">
        <v>1.2534</v>
      </c>
      <c r="G35" s="202" t="n">
        <v>34.69745</v>
      </c>
      <c r="H35" s="113" t="n">
        <v>500</v>
      </c>
      <c r="I35" s="135" t="n">
        <v>504.7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113.18</v>
      </c>
      <c r="K35" s="117" t="n">
        <f aca="false">IF(ISBLANK(E35),"",(0.000824493-(0.0000040899*E35)+(0.000000076438*E35^2)-(0.00000000082467*E35^3)+(0.0000000000053875*E35^4)))</f>
        <v>0.000789635835032049</v>
      </c>
      <c r="L35" s="117" t="n">
        <f aca="false">IF(ISBLANK(E35),"",(-0.00000572466+(0.00000010227*E35)-(0.0000000016546*E35^2)))</f>
        <v>-4.846815514E-006</v>
      </c>
      <c r="M35" s="117" t="n">
        <f aca="false">IF(ISBLANK(E35),"",IF(ISBLANK(G35),(O35+(K35*35)+(L35*35^1.5)+(0.00000048314*35^2)),(O35+(K35*G35)+(L35*G35^1.5)+(0.00000048314*G35^2))))</f>
        <v>1.02666445784777</v>
      </c>
      <c r="N35" s="118" t="n">
        <f aca="false">IF(ISBLANK(D35),"",IF(ISBLANK(G35),J35*(1+0.00001*(35-20)),J35*(1+0.00001*(G35-20))))</f>
        <v>113.19663457391</v>
      </c>
      <c r="O35" s="117" t="n">
        <f aca="false">IF(ISBLANK(E35),"",(0.999842594+(0.00006793952*E35)-(0.00000909529*E35^2)+(0.0000001001685*E35^3)-(0.000000001120083*E35^4)+(0.000000000006536332*E35^5)))</f>
        <v>0.999675059671578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1.26015188133086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1.22742330437011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56.2783830202361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54.8167247731692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1175</v>
      </c>
      <c r="E36" s="135" t="n">
        <v>10.7</v>
      </c>
      <c r="F36" s="114" t="n">
        <v>1.2461</v>
      </c>
      <c r="G36" s="202" t="n">
        <v>34.6976</v>
      </c>
      <c r="H36" s="113" t="n">
        <v>500</v>
      </c>
      <c r="I36" s="135" t="n">
        <v>504.5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112.68</v>
      </c>
      <c r="K36" s="117" t="n">
        <f aca="false">IF(ISBLANK(E36),"",(0.000824493-(0.0000040899*E36)+(0.000000076438*E36^2)-(0.00000000082467*E36^3)+(0.0000000000053875*E36^4)))</f>
        <v>0.000788542819544229</v>
      </c>
      <c r="L36" s="117" t="n">
        <f aca="false">IF(ISBLANK(E36),"",(-0.00000572466+(0.00000010227*E36)-(0.0000000016546*E36^2)))</f>
        <v>-4.819806154E-006</v>
      </c>
      <c r="M36" s="117" t="n">
        <f aca="false">IF(ISBLANK(E36),"",IF(ISBLANK(G36),(O36+(K36*35)+(L36*35^1.5)+(0.00000048314*35^2)),(O36+(K36*G36)+(L36*G36^1.5)+(0.00000048314*G36^2))))</f>
        <v>1.02659428310527</v>
      </c>
      <c r="N36" s="118" t="n">
        <f aca="false">IF(ISBLANK(D36),"",IF(ISBLANK(G36),J36*(1+0.00001*(35-20)),J36*(1+0.00001*(G36-20))))</f>
        <v>112.69656125568</v>
      </c>
      <c r="O36" s="117" t="n">
        <f aca="false">IF(ISBLANK(E36),"",(0.999842594+(0.00006793952*E36)-(0.00000909529*E36^2)+(0.0000001001685*E36^3)-(0.000000001120083*E36^4)+(0.000000000006536332*E36^5)))</f>
        <v>0.999637172582749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1.25838335462337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1.2257844947441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56.1994006174798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54.7435355352716</v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202"/>
      <c r="H37" s="113"/>
      <c r="I37" s="135"/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123"/>
      <c r="U37" s="123"/>
      <c r="V37" s="123"/>
      <c r="W37" s="137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1173</v>
      </c>
      <c r="E38" s="135" t="n">
        <v>14.3</v>
      </c>
      <c r="F38" s="114" t="n">
        <v>1.0116</v>
      </c>
      <c r="G38" s="202" t="n">
        <v>35.18275</v>
      </c>
      <c r="H38" s="113" t="n">
        <v>300</v>
      </c>
      <c r="I38" s="135" t="n">
        <v>301.8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111.62</v>
      </c>
      <c r="K38" s="117" t="n">
        <f aca="false">IF(ISBLANK(E38),"",(0.000824493-(0.0000040899*E38)+(0.000000076438*E38^2)-(0.00000000082467*E38^3)+(0.0000000000053875*E38^4)))</f>
        <v>0.000779452015395849</v>
      </c>
      <c r="L38" s="117" t="n">
        <f aca="false">IF(ISBLANK(E38),"",(-0.00000572466+(0.00000010227*E38)-(0.0000000016546*E38^2)))</f>
        <v>-4.600548154E-006</v>
      </c>
      <c r="M38" s="117" t="n">
        <f aca="false">IF(ISBLANK(E38),"",IF(ISBLANK(G38),(O38+(K38*35)+(L38*35^1.5)+(0.00000048314*35^2)),(O38+(K38*G38)+(L38*G38^1.5)+(0.00000048314*G38^2))))</f>
        <v>1.02626545328336</v>
      </c>
      <c r="N38" s="118" t="n">
        <f aca="false">IF(ISBLANK(D38),"",IF(ISBLANK(G38),J38*(1+0.00001*(35-20)),J38*(1+0.00001*(G38-20))))</f>
        <v>111.63694698555</v>
      </c>
      <c r="O38" s="117" t="n">
        <f aca="false">IF(ISBLANK(E38),"",(0.999842594+(0.00006793952*E38)-(0.00000909529*E38^2)+(0.0000001001685*E38^3)-(0.000000001120083*E38^4)+(0.000000000006536332*E38^5)))</f>
        <v>0.999204217680293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1.02849984740529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1.00217720874729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45.9328031851203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44.757234142654</v>
      </c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1172</v>
      </c>
      <c r="E39" s="135" t="n">
        <v>18.1</v>
      </c>
      <c r="F39" s="114" t="n">
        <v>2.4987</v>
      </c>
      <c r="G39" s="202" t="n">
        <v>35.7585</v>
      </c>
      <c r="H39" s="113" t="n">
        <v>100</v>
      </c>
      <c r="I39" s="135" t="n">
        <v>99.9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112.69</v>
      </c>
      <c r="K39" s="117" t="n">
        <f aca="false">IF(ISBLANK(E39),"",(0.000824493-(0.0000040899*E39)+(0.000000076438*E39^2)-(0.00000000082467*E39^3)+(0.0000000000053875*E39^4)))</f>
        <v>0.000771195814950969</v>
      </c>
      <c r="L39" s="117" t="n">
        <f aca="false">IF(ISBLANK(E39),"",(-0.00000572466+(0.00000010227*E39)-(0.0000000016546*E39^2)))</f>
        <v>-4.415636506E-006</v>
      </c>
      <c r="M39" s="117" t="n">
        <f aca="false">IF(ISBLANK(E39),"",IF(ISBLANK(G39),(O39+(K39*35)+(L39*35^1.5)+(0.00000048314*35^2)),(O39+(K39*G39)+(L39*G39^1.5)+(0.00000048314*G39^2))))</f>
        <v>1.02582943187007</v>
      </c>
      <c r="N39" s="118" t="n">
        <f aca="false">IF(ISBLANK(D39),"",IF(ISBLANK(G39),J39*(1+0.00001*(35-20)),J39*(1+0.00001*(G39-20))))</f>
        <v>112.70775825365</v>
      </c>
      <c r="O39" s="117" t="n">
        <f aca="false">IF(ISBLANK(E39),"",(0.999842594+(0.00006793952*E39)-(0.00000909529*E39^2)+(0.0000001001685*E39^3)-(0.000000001120083*E39^4)+(0.000000000006536332*E39^5)))</f>
        <v>0.998579045754661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2.53866972963805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2.47474838483635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113.376990125635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110.522262866791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1171</v>
      </c>
      <c r="E40" s="135" t="n">
        <v>18.6</v>
      </c>
      <c r="F40" s="114" t="n">
        <v>2.8804</v>
      </c>
      <c r="G40" s="202" t="n">
        <v>35.8264</v>
      </c>
      <c r="H40" s="113" t="n">
        <v>80</v>
      </c>
      <c r="I40" s="135" t="n">
        <v>80.1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112.42</v>
      </c>
      <c r="K40" s="117" t="n">
        <f aca="false">IF(ISBLANK(E40),"",(0.000824493-(0.0000040899*E40)+(0.000000076438*E40^2)-(0.00000000082467*E40^3)+(0.0000000000053875*E40^4)))</f>
        <v>0.0007702035386151</v>
      </c>
      <c r="L40" s="117" t="n">
        <f aca="false">IF(ISBLANK(E40),"",(-0.00000572466+(0.00000010227*E40)-(0.0000000016546*E40^2)))</f>
        <v>-4.394863416E-006</v>
      </c>
      <c r="M40" s="117" t="n">
        <f aca="false">IF(ISBLANK(E40),"",IF(ISBLANK(G40),(O40+(K40*35)+(L40*35^1.5)+(0.00000048314*35^2)),(O40+(K40*G40)+(L40*G40^1.5)+(0.00000048314*G40^2))))</f>
        <v>1.02575603570781</v>
      </c>
      <c r="N40" s="118" t="n">
        <f aca="false">IF(ISBLANK(D40),"",IF(ISBLANK(G40),J40*(1+0.00001*(35-20)),J40*(1+0.00001*(G40-20))))</f>
        <v>112.43779203888</v>
      </c>
      <c r="O40" s="117" t="n">
        <f aca="false">IF(ISBLANK(E40),"",(0.999842594+(0.00006793952*E40)-(0.00000909529*E40^2)+(0.0000001001685*E40^3)-(0.000000001120083*E40^4)+(0.000000000006536332*E40^5)))</f>
        <v>0.998484722762994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2.93600685393898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2.86228572071042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131.122066096915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127.829680286927</v>
      </c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1169</v>
      </c>
      <c r="E41" s="135" t="n">
        <v>19.9</v>
      </c>
      <c r="F41" s="114" t="n">
        <v>3.0502</v>
      </c>
      <c r="G41" s="202" t="n">
        <v>35.8523</v>
      </c>
      <c r="H41" s="113" t="n">
        <v>60</v>
      </c>
      <c r="I41" s="135" t="n">
        <v>60.6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112.4</v>
      </c>
      <c r="K41" s="117" t="n">
        <f aca="false">IF(ISBLANK(E41),"",(0.000824493-(0.0000040899*E41)+(0.000000076438*E41^2)-(0.00000000082467*E41^3)+(0.0000000000053875*E41^4)))</f>
        <v>0.000767720197672209</v>
      </c>
      <c r="L41" s="117" t="n">
        <f aca="false">IF(ISBLANK(E41),"",(-0.00000572466+(0.00000010227*E41)-(0.0000000016546*E41^2)))</f>
        <v>-4.344725146E-006</v>
      </c>
      <c r="M41" s="117" t="n">
        <f aca="false">IF(ISBLANK(E41),"",IF(ISBLANK(G41),(O41+(K41*35)+(L41*35^1.5)+(0.00000048314*35^2)),(O41+(K41*G41)+(L41*G41^1.5)+(0.00000048314*G41^2))))</f>
        <v>1.02543976099049</v>
      </c>
      <c r="N41" s="118" t="n">
        <f aca="false">IF(ISBLANK(D41),"",IF(ISBLANK(G41),J41*(1+0.00001*(35-20)),J41*(1+0.00001*(G41-20))))</f>
        <v>112.4178179852</v>
      </c>
      <c r="O41" s="117" t="n">
        <f aca="false">IF(ISBLANK(E41),"",(0.999842594+(0.00006793952*E41)-(0.00000909529*E41^2)+(0.0000001001685*E41^3)-(0.000000001120083*E41^4)+(0.000000000006536332*E41^5)))</f>
        <v>0.99822689518796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3.1105643736651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3.03339551672987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138.917804927883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135.471443777156</v>
      </c>
      <c r="T41" s="32"/>
      <c r="U41" s="32"/>
      <c r="V41" s="122"/>
      <c r="W41" s="122"/>
      <c r="X41" s="122"/>
      <c r="Y41" s="122"/>
      <c r="Z41" s="32"/>
      <c r="AA41" s="32"/>
      <c r="AB41" s="122"/>
      <c r="AC41" s="12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202"/>
      <c r="H42" s="113"/>
      <c r="I42" s="135"/>
      <c r="J42" s="116"/>
      <c r="K42" s="117"/>
      <c r="L42" s="117"/>
      <c r="M42" s="117"/>
      <c r="N42" s="118"/>
      <c r="O42" s="117"/>
      <c r="P42" s="119"/>
      <c r="Q42" s="120"/>
      <c r="R42" s="121"/>
      <c r="S42" s="121"/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/>
      <c r="B43" s="111"/>
      <c r="C43" s="112" t="n">
        <v>9</v>
      </c>
      <c r="D43" s="113"/>
      <c r="E43" s="135"/>
      <c r="F43" s="114"/>
      <c r="G43" s="202"/>
      <c r="H43" s="113"/>
      <c r="I43" s="135"/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32"/>
      <c r="U43" s="32"/>
      <c r="V43" s="122"/>
      <c r="W43" s="122"/>
      <c r="X43" s="122"/>
      <c r="Y43" s="122"/>
      <c r="Z43" s="32"/>
      <c r="AA43" s="32"/>
      <c r="AB43" s="122"/>
      <c r="AC43" s="122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/>
      <c r="B44" s="111"/>
      <c r="C44" s="112" t="n">
        <v>10</v>
      </c>
      <c r="D44" s="113"/>
      <c r="E44" s="135"/>
      <c r="F44" s="114"/>
      <c r="G44" s="202"/>
      <c r="H44" s="113"/>
      <c r="I44" s="135"/>
      <c r="J44" s="116"/>
      <c r="K44" s="117"/>
      <c r="L44" s="117"/>
      <c r="M44" s="117"/>
      <c r="N44" s="118"/>
      <c r="O44" s="117"/>
      <c r="P44" s="119"/>
      <c r="Q44" s="120"/>
      <c r="R44" s="121"/>
      <c r="S44" s="121"/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1168</v>
      </c>
      <c r="E45" s="135" t="n">
        <v>22.5</v>
      </c>
      <c r="F45" s="114" t="n">
        <v>4.9338</v>
      </c>
      <c r="G45" s="202" t="n">
        <v>35.8716</v>
      </c>
      <c r="H45" s="113" t="n">
        <v>40</v>
      </c>
      <c r="I45" s="135" t="n">
        <v>39.9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112.77</v>
      </c>
      <c r="K45" s="117" t="n">
        <f aca="false">IF(ISBLANK(E45),"",(0.000824493-(0.0000040899*E45)+(0.000000076438*E45^2)-(0.00000000082467*E45^3)+(0.0000000000053875*E45^4)))</f>
        <v>0.000763154238105469</v>
      </c>
      <c r="L45" s="117" t="n">
        <f aca="false">IF(ISBLANK(E45),"",(-0.00000572466+(0.00000010227*E45)-(0.0000000016546*E45^2)))</f>
        <v>-4.26122625E-006</v>
      </c>
      <c r="M45" s="117" t="n">
        <f aca="false">IF(ISBLANK(E45),"",IF(ISBLANK(G45),(O45+(K45*35)+(L45*35^1.5)+(0.00000048314*35^2)),(O45+(K45*G45)+(L45*G45^1.5)+(0.00000048314*G45^2))))</f>
        <v>1.02474010066973</v>
      </c>
      <c r="N45" s="118" t="n">
        <f aca="false">IF(ISBLANK(D45),"",IF(ISBLANK(G45),J45*(1+0.00001*(35-20)),J45*(1+0.00001*(G45-20))))</f>
        <v>112.78789840332</v>
      </c>
      <c r="O45" s="117" t="n">
        <f aca="false">IF(ISBLANK(E45),"",(0.999842594+(0.00006793952*E45)-(0.00000909529*E45^2)+(0.0000001001685*E45^3)-(0.000000001120083*E45^4)+(0.000000000006536332*E45^5)))</f>
        <v>0.997658351219831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5.02420257418461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4.90290422996132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224.380886963085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218.963702910073</v>
      </c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/>
      <c r="B46" s="111"/>
      <c r="C46" s="112" t="n">
        <v>12</v>
      </c>
      <c r="D46" s="113"/>
      <c r="E46" s="135"/>
      <c r="F46" s="114"/>
      <c r="G46" s="202"/>
      <c r="H46" s="113"/>
      <c r="I46" s="135"/>
      <c r="J46" s="116"/>
      <c r="K46" s="117"/>
      <c r="L46" s="117"/>
      <c r="M46" s="117"/>
      <c r="N46" s="118"/>
      <c r="O46" s="117"/>
      <c r="P46" s="119"/>
      <c r="Q46" s="120"/>
      <c r="R46" s="121"/>
      <c r="S46" s="121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1167</v>
      </c>
      <c r="E47" s="135" t="n">
        <v>28.7</v>
      </c>
      <c r="F47" s="114" t="n">
        <v>4.5273</v>
      </c>
      <c r="G47" s="202" t="n">
        <v>34.8897</v>
      </c>
      <c r="H47" s="113" t="n">
        <v>20</v>
      </c>
      <c r="I47" s="135" t="n">
        <v>20.5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111.84</v>
      </c>
      <c r="K47" s="117" t="n">
        <f aca="false">IF(ISBLANK(E47),"",(0.000824493-(0.0000040899*E47)+(0.000000076438*E47^2)-(0.00000000082467*E47^3)+(0.0000000000053875*E47^4)))</f>
        <v>0.000754234198764729</v>
      </c>
      <c r="L47" s="117" t="n">
        <f aca="false">IF(ISBLANK(E47),"",(-0.00000572466+(0.00000010227*E47)-(0.0000000016546*E47^2)))</f>
        <v>-4.152388474E-006</v>
      </c>
      <c r="M47" s="117" t="n">
        <f aca="false">IF(ISBLANK(E47),"",IF(ISBLANK(G47),(O47+(K47*35)+(L47*35^1.5)+(0.00000048314*35^2)),(O47+(K47*G47)+(L47*G47^1.5)+(0.00000048314*G47^2))))</f>
        <v>1.02208345325788</v>
      </c>
      <c r="N47" s="118" t="n">
        <f aca="false">IF(ISBLANK(D47),"",IF(ISBLANK(G47),J47*(1+0.00001*(35-20)),J47*(1+0.00001*(G47-20))))</f>
        <v>111.85665264048</v>
      </c>
      <c r="O47" s="117" t="n">
        <f aca="false">IF(ISBLANK(E47),"",(0.999842594+(0.00006793952*E47)-(0.00000909529*E47^2)+(0.0000001001685*E47^3)-(0.000000001120083*E47^4)+(0.000000000006536332*E47^5)))</f>
        <v>0.996036070213923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4.64805776444138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4.54763038147792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207.582259759952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203.097172836804</v>
      </c>
      <c r="T47" s="32"/>
      <c r="U47" s="32"/>
      <c r="V47" s="122"/>
      <c r="W47" s="122"/>
      <c r="X47" s="122"/>
      <c r="Y47" s="122"/>
      <c r="Z47" s="32"/>
      <c r="AA47" s="32"/>
      <c r="AB47" s="122"/>
      <c r="AC47" s="122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/>
      <c r="B48" s="111"/>
      <c r="C48" s="112" t="n">
        <v>14</v>
      </c>
      <c r="D48" s="113"/>
      <c r="E48" s="135"/>
      <c r="F48" s="114"/>
      <c r="G48" s="202"/>
      <c r="H48" s="113"/>
      <c r="I48" s="135"/>
      <c r="J48" s="116"/>
      <c r="K48" s="117"/>
      <c r="L48" s="117"/>
      <c r="M48" s="117"/>
      <c r="N48" s="118"/>
      <c r="O48" s="117"/>
      <c r="P48" s="119"/>
      <c r="Q48" s="120"/>
      <c r="R48" s="121"/>
      <c r="S48" s="121"/>
      <c r="T48" s="32"/>
      <c r="U48" s="32"/>
      <c r="V48" s="122"/>
      <c r="W48" s="122"/>
      <c r="X48" s="122"/>
      <c r="Y48" s="122"/>
      <c r="Z48" s="32"/>
      <c r="AA48" s="32"/>
      <c r="AB48" s="122"/>
      <c r="AC48" s="122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1</v>
      </c>
      <c r="C49" s="112" t="n">
        <v>15</v>
      </c>
      <c r="D49" s="113" t="n">
        <v>1164</v>
      </c>
      <c r="E49" s="135" t="n">
        <v>29.1</v>
      </c>
      <c r="F49" s="114" t="n">
        <v>4.446</v>
      </c>
      <c r="G49" s="202" t="n">
        <v>34.7519</v>
      </c>
      <c r="H49" s="113" t="n">
        <v>0</v>
      </c>
      <c r="I49" s="135" t="n">
        <v>2.4</v>
      </c>
      <c r="J49" s="116" t="n">
        <f aca="false">IF(ISBLANK(D49),"",IF(VLOOKUP(D49,'Volumes flacons'!$A$5:$C$1023,2)=0,"",IF(D49&gt;'Volumes flacons'!$A$1023,"Mauvais numéro",IF(D49&lt;'Volumes flacons'!$A$5,"Mauvais numéro",(VLOOKUP(D49,'Volumes flacons'!$A$5:$C$1023,3))))))</f>
        <v>112.71</v>
      </c>
      <c r="K49" s="117" t="n">
        <f aca="false">IF(ISBLANK(E49),"",(0.000824493-(0.0000040899*E49)+(0.000000076438*E49^2)-(0.00000000082467*E49^3)+(0.0000000000053875*E49^4)))</f>
        <v>0.000753747020782669</v>
      </c>
      <c r="L49" s="117" t="n">
        <f aca="false">IF(ISBLANK(E49),"",(-0.00000572466+(0.00000010227*E49)-(0.0000000016546*E49^2)))</f>
        <v>-4.149734826E-006</v>
      </c>
      <c r="M49" s="117" t="n">
        <f aca="false">IF(ISBLANK(E49),"",IF(ISBLANK(G49),(O49+(K49*35)+(L49*35^1.5)+(0.00000048314*35^2)),(O49+(K49*G49)+(L49*G49^1.5)+(0.00000048314*G49^2))))</f>
        <v>1.02184670993542</v>
      </c>
      <c r="N49" s="118" t="n">
        <f aca="false">IF(ISBLANK(D49),"",IF(ISBLANK(G49),J49*(1+0.00001*(35-20)),J49*(1+0.00001*(G49-20))))</f>
        <v>112.72662686649</v>
      </c>
      <c r="O49" s="117" t="n">
        <f aca="false">IF(ISBLANK(E49),"",(0.999842594+(0.00006793952*E49)-(0.00000909529*E49^2)+(0.0000001001685*E49^3)-(0.000000001120083*E49^4)+(0.000000000006536332*E49^5)))</f>
        <v>0.995919218845254</v>
      </c>
      <c r="P49" s="119" t="n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4.52843703759901</v>
      </c>
      <c r="Q49" s="120" t="n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>4.43162070550212</v>
      </c>
      <c r="R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>202.239998099172</v>
      </c>
      <c r="S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>197.916180707725</v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35"/>
      <c r="F50" s="114"/>
      <c r="G50" s="206"/>
      <c r="H50" s="113"/>
      <c r="I50" s="135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32"/>
      <c r="U50" s="32"/>
      <c r="V50" s="122"/>
      <c r="W50" s="122"/>
      <c r="X50" s="122"/>
      <c r="Y50" s="122"/>
      <c r="Z50" s="32"/>
      <c r="AA50" s="32"/>
      <c r="AB50" s="122"/>
      <c r="AC50" s="122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35"/>
      <c r="F51" s="114"/>
      <c r="G51" s="206"/>
      <c r="H51" s="113"/>
      <c r="I51" s="135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56"/>
      <c r="E52" s="156"/>
      <c r="F52" s="157"/>
      <c r="G52" s="158"/>
      <c r="H52" s="156"/>
      <c r="I52" s="159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60" t="str">
        <f aca="false">IF(ISBLANK(E52),"",(0.000824493-(0.0000040899*E52)+(0.000000076438*E52^2)-(0.00000000082467*E52^3)+(0.0000000000053875*E52^4)))</f>
        <v/>
      </c>
      <c r="L52" s="160" t="str">
        <f aca="false">IF(ISBLANK(E52),"",(-0.00000572466+(0.00000010227*E52)-(0.0000000016546*E52^2)))</f>
        <v/>
      </c>
      <c r="M52" s="160" t="str">
        <f aca="false">IF(ISBLANK(E52),"",IF(ISBLANK(G52),(O52+(K52*35)+(L52*35^1.5)+(0.00000048314*35^2)),(O52+(K52*G52)+(L52*G52^1.5)+(0.00000048314*G52^2))))</f>
        <v/>
      </c>
      <c r="N52" s="161" t="str">
        <f aca="false">IF(ISBLANK(D52),"",IF(ISBLANK(G52),J52*(1+0.00001*(35-20)),J52*(1+0.00001*(G52-20))))</f>
        <v/>
      </c>
      <c r="O52" s="160" t="str">
        <f aca="false">IF(ISBLANK(E52),"",(0.999842594+(0.00006793952*E52)-(0.00000909529*E52^2)+(0.0000001001685*E52^3)-(0.000000001120083*E52^4)+(0.000000000006536332*E52^5)))</f>
        <v/>
      </c>
      <c r="P52" s="162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6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63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15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32"/>
      <c r="U55" s="32"/>
      <c r="V55" s="122"/>
      <c r="W55" s="122"/>
      <c r="X55" s="122"/>
      <c r="Y55" s="122"/>
      <c r="Z55" s="32"/>
      <c r="AA55" s="32"/>
      <c r="AB55" s="122"/>
      <c r="AC55" s="122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16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17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32"/>
      <c r="U57" s="32"/>
      <c r="V57" s="122"/>
      <c r="W57" s="122"/>
      <c r="X57" s="122"/>
      <c r="Y57" s="122"/>
      <c r="Z57" s="32"/>
      <c r="AA57" s="32"/>
      <c r="AB57" s="122"/>
      <c r="AC57" s="122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18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19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20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21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22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32"/>
      <c r="U62" s="32"/>
      <c r="V62" s="122"/>
      <c r="W62" s="122"/>
      <c r="X62" s="122"/>
      <c r="Y62" s="122"/>
      <c r="Z62" s="32"/>
      <c r="AA62" s="32"/>
      <c r="AB62" s="122"/>
      <c r="AC62" s="122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3" customFormat="false" ht="15.75" hidden="false" customHeight="false" outlineLevel="0" collapsed="false">
      <c r="A63" s="110" t="n">
        <f aca="false">IF(ISBLANK(VLOOKUP(D63,'Volumes flacons'!A5:C623,3)),0,1)</f>
        <v>1</v>
      </c>
      <c r="B63" s="111" t="n">
        <f aca="false">IF(ISBLANK(D63),0,IF(ISBLANK(E63),0,IF(ISBLANK(F63),0,1)))</f>
        <v>0</v>
      </c>
      <c r="C63" s="112" t="n">
        <v>23</v>
      </c>
      <c r="D63" s="113"/>
      <c r="E63" s="113"/>
      <c r="F63" s="124"/>
      <c r="G63" s="115"/>
      <c r="H63" s="113"/>
      <c r="I63" s="113"/>
      <c r="J63" s="116" t="str">
        <f aca="false">IF(ISBLANK(D63),"",IF(VLOOKUP(D63,'Volumes flacons'!$A$5:$C$1023,2)=0,"",IF(D63&gt;'Volumes flacons'!$A$1023,"Mauvais numéro",IF(D63&lt;'Volumes flacons'!$A$5,"Mauvais numéro",(VLOOKUP(D63,'Volumes flacons'!$A$5:$C$1023,3))))))</f>
        <v/>
      </c>
      <c r="K63" s="117" t="str">
        <f aca="false">IF(ISBLANK(E63),"",(0.000824493-(0.0000040899*E63)+(0.000000076438*E63^2)-(0.00000000082467*E63^3)+(0.0000000000053875*E63^4)))</f>
        <v/>
      </c>
      <c r="L63" s="117" t="str">
        <f aca="false">IF(ISBLANK(E63),"",(-0.00000572466+(0.00000010227*E63)-(0.0000000016546*E63^2)))</f>
        <v/>
      </c>
      <c r="M63" s="117" t="str">
        <f aca="false">IF(ISBLANK(E63),"",IF(ISBLANK(G63),(O63+(K63*35)+(L63*35^1.5)+(0.00000048314*35^2)),(O63+(K63*G63)+(L63*G63^1.5)+(0.00000048314*G63^2))))</f>
        <v/>
      </c>
      <c r="N63" s="118" t="str">
        <f aca="false">IF(ISBLANK(D63),"",IF(ISBLANK(G63),J63*(1+0.00001*(35-20)),J63*(1+0.00001*(G63-20))))</f>
        <v/>
      </c>
      <c r="O63" s="117" t="str">
        <f aca="false">IF(ISBLANK(E63),"",(0.999842594+(0.00006793952*E63)-(0.00000909529*E63^2)+(0.0000001001685*E63^3)-(0.000000001120083*E63^4)+(0.000000000006536332*E63^5)))</f>
        <v/>
      </c>
      <c r="P63" s="119" t="str">
        <f aca="false">IF(ISBLANK($R$16),"",IF(A63=0,"",IF(ISBLANK($R$17),"",IF(B63=0,"",IF($O$28=$I$29,"",IF(AND($I$29=$O$29,D63&lt;1000),"N° Flac.",IF(AND($I$29=$O$30,D63&gt;1000),"N° Flac.",IF(AND(D63&gt;1202,D63&lt;2001),"Err. N°",IF(AND(D63&gt;499,D63&lt;1141),"Err.N°",(((((F63)+'Correction de volume'!$G$7)*(($P$21)*($P$19)*5598)/(($R$16)-($R$17)))-(($P$27)*1000))/((N63)-($P$26))))))))))))</f>
        <v/>
      </c>
      <c r="Q63" s="120" t="str">
        <f aca="false">IF(ISBLANK($R$16),"",IF(A63=0,"",IF(ISBLANK($R$17),"",IF(AND(D63&gt;1202,D63&lt;2001),"Err. N°",IF(AND(D63&gt;499,D63&lt;1141),"Err.N°",IF(B63=0,"",IF($O$28=$I$29,"",IF(AND($I$29=$O$29,D63&lt;1000),"N° Flac.",IF(AND($I$29=$O$30,D63&gt;1000),"N° Flac.",P63/M63)))))))))</f>
        <v/>
      </c>
      <c r="R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Flac.",((44.66*P63))))))))))))</f>
        <v/>
      </c>
      <c r="S63" s="121" t="str">
        <f aca="false">IF(ISBLANK($R$16),"",IF(A63=0,"",IF(ISBLANK($R$17),"",IF(B63=0,"",IF(ISBLANK(J63),"",IF(AND(D63&gt;1202,D63&lt;2001),"Err. N°",IF(AND(D63&gt;499,D63&lt;1141),"Err.N°",IF($I$29=$O$28,"",IF(AND($I$29=$O$29,D63&lt;1000),"N° Flac.",IF(AND($I$29=$O$30,D63&gt;1000),"N° Flac.",((44.66*P63)/M63)))))))))))</f>
        <v/>
      </c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</row>
    <row r="64" customFormat="false" ht="15.75" hidden="false" customHeight="false" outlineLevel="0" collapsed="false">
      <c r="A64" s="110" t="n">
        <f aca="false">IF(ISBLANK(VLOOKUP(D64,'Volumes flacons'!A5:C623,3)),0,1)</f>
        <v>1</v>
      </c>
      <c r="B64" s="111" t="n">
        <f aca="false">IF(ISBLANK(D64),0,IF(ISBLANK(E64),0,IF(ISBLANK(F64),0,1)))</f>
        <v>0</v>
      </c>
      <c r="C64" s="112" t="n">
        <v>24</v>
      </c>
      <c r="D64" s="113"/>
      <c r="E64" s="113"/>
      <c r="F64" s="124"/>
      <c r="G64" s="115"/>
      <c r="H64" s="113"/>
      <c r="I64" s="113"/>
      <c r="J64" s="116" t="str">
        <f aca="false">IF(ISBLANK(D64),"",IF(VLOOKUP(D64,'Volumes flacons'!$A$5:$C$1023,2)=0,"",IF(D64&gt;'Volumes flacons'!$A$1023,"Mauvais numéro",IF(D64&lt;'Volumes flacons'!$A$5,"Mauvais numéro",(VLOOKUP(D64,'Volumes flacons'!$A$5:$C$1023,3))))))</f>
        <v/>
      </c>
      <c r="K64" s="117" t="str">
        <f aca="false">IF(ISBLANK(E64),"",(0.000824493-(0.0000040899*E64)+(0.000000076438*E64^2)-(0.00000000082467*E64^3)+(0.0000000000053875*E64^4)))</f>
        <v/>
      </c>
      <c r="L64" s="117" t="str">
        <f aca="false">IF(ISBLANK(E64),"",(-0.00000572466+(0.00000010227*E64)-(0.0000000016546*E64^2)))</f>
        <v/>
      </c>
      <c r="M64" s="117" t="str">
        <f aca="false">IF(ISBLANK(E64),"",IF(ISBLANK(G64),(O64+(K64*35)+(L64*35^1.5)+(0.00000048314*35^2)),(O64+(K64*G64)+(L64*G64^1.5)+(0.00000048314*G64^2))))</f>
        <v/>
      </c>
      <c r="N64" s="118" t="str">
        <f aca="false">IF(ISBLANK(D64),"",IF(ISBLANK(G64),J64*(1+0.00001*(35-20)),J64*(1+0.00001*(G64-20))))</f>
        <v/>
      </c>
      <c r="O64" s="117" t="str">
        <f aca="false">IF(ISBLANK(E64),"",(0.999842594+(0.00006793952*E64)-(0.00000909529*E64^2)+(0.0000001001685*E64^3)-(0.000000001120083*E64^4)+(0.000000000006536332*E64^5)))</f>
        <v/>
      </c>
      <c r="P64" s="119" t="str">
        <f aca="false">IF(ISBLANK($R$16),"",IF(A64=0,"",IF(ISBLANK($R$17),"",IF(B64=0,"",IF($O$28=$I$29,"",IF(AND($I$29=$O$29,D64&lt;1000),"N° Flac.",IF(AND($I$29=$O$30,D64&gt;1000),"N° Flac.",IF(AND(D64&gt;1202,D64&lt;2001),"Err. N°",IF(AND(D64&gt;499,D64&lt;1141),"Err.N°",(((((F64)+'Correction de volume'!$G$7)*(($P$21)*($P$19)*5598)/(($R$16)-($R$17)))-(($P$27)*1000))/((N64)-($P$26))))))))))))</f>
        <v/>
      </c>
      <c r="Q64" s="120" t="str">
        <f aca="false">IF(ISBLANK($R$16),"",IF(A64=0,"",IF(ISBLANK($R$17),"",IF(AND(D64&gt;1202,D64&lt;2001),"Err. N°",IF(AND(D64&gt;499,D64&lt;1141),"Err.N°",IF(B64=0,"",IF($O$28=$I$29,"",IF(AND($I$29=$O$29,D64&lt;1000),"N° Flac.",IF(AND($I$29=$O$30,D64&gt;1000),"N° Flac.",P64/M64)))))))))</f>
        <v/>
      </c>
      <c r="R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Flac.",((44.66*P64))))))))))))</f>
        <v/>
      </c>
      <c r="S64" s="121" t="str">
        <f aca="false">IF(ISBLANK($R$16),"",IF(A64=0,"",IF(ISBLANK($R$17),"",IF(B64=0,"",IF(ISBLANK(J64),"",IF(AND(D64&gt;1202,D64&lt;2001),"Err. N°",IF(AND(D64&gt;499,D64&lt;1141),"Err.N°",IF($I$29=$O$28,"",IF(AND($I$29=$O$29,D64&lt;1000),"N° Flac.",IF(AND($I$29=$O$30,D64&gt;1000),"N° Flac.",((44.66*P64)/M64)))))))))))</f>
        <v/>
      </c>
      <c r="T64" s="123"/>
      <c r="U64" s="123"/>
      <c r="V64" s="123"/>
      <c r="W64" s="123"/>
      <c r="X64" s="123"/>
      <c r="Y64" s="123"/>
      <c r="Z64" s="123"/>
      <c r="AA64" s="123"/>
      <c r="AB64" s="123"/>
      <c r="AC64" s="123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</row>
    <row r="66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3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J13" activeCellId="1" sqref="T45:AC45 J13"/>
    </sheetView>
  </sheetViews>
  <sheetFormatPr defaultColWidth="11.4296875" defaultRowHeight="15" zeroHeight="false" outlineLevelRow="0" outlineLevelCol="0"/>
  <cols>
    <col collapsed="false" customWidth="true" hidden="false" outlineLevel="0" max="2" min="1" style="207" width="0.86"/>
    <col collapsed="false" customWidth="true" hidden="false" outlineLevel="0" max="3" min="3" style="207" width="3.7"/>
    <col collapsed="false" customWidth="true" hidden="false" outlineLevel="0" max="9" min="4" style="207" width="10.28"/>
    <col collapsed="false" customWidth="true" hidden="false" outlineLevel="0" max="10" min="10" style="207" width="10.71"/>
    <col collapsed="false" customWidth="true" hidden="true" outlineLevel="0" max="15" min="11" style="207" width="10.71"/>
    <col collapsed="false" customWidth="true" hidden="false" outlineLevel="0" max="16" min="16" style="207" width="10.71"/>
    <col collapsed="false" customWidth="true" hidden="false" outlineLevel="0" max="29" min="17" style="207" width="10.28"/>
    <col collapsed="false" customWidth="true" hidden="false" outlineLevel="0" max="30" min="30" style="207" width="13.57"/>
    <col collapsed="false" customWidth="true" hidden="false" outlineLevel="0" max="31" min="31" style="207" width="16.57"/>
    <col collapsed="false" customWidth="true" hidden="false" outlineLevel="0" max="32" min="32" style="207" width="9.14"/>
    <col collapsed="false" customWidth="true" hidden="false" outlineLevel="0" max="33" min="33" style="207" width="26.15"/>
    <col collapsed="false" customWidth="true" hidden="false" outlineLevel="0" max="34" min="34" style="207" width="12.71"/>
    <col collapsed="false" customWidth="true" hidden="false" outlineLevel="0" max="35" min="35" style="207" width="11.14"/>
    <col collapsed="false" customWidth="true" hidden="false" outlineLevel="0" max="36" min="36" style="207" width="14.28"/>
    <col collapsed="false" customWidth="true" hidden="false" outlineLevel="0" max="37" min="37" style="207" width="12"/>
    <col collapsed="false" customWidth="true" hidden="false" outlineLevel="0" max="38" min="38" style="207" width="26.57"/>
    <col collapsed="false" customWidth="true" hidden="false" outlineLevel="0" max="39" min="39" style="207" width="14.43"/>
    <col collapsed="false" customWidth="true" hidden="false" outlineLevel="0" max="40" min="40" style="207" width="11"/>
    <col collapsed="false" customWidth="true" hidden="false" outlineLevel="0" max="41" min="41" style="207" width="12.28"/>
    <col collapsed="false" customWidth="true" hidden="false" outlineLevel="0" max="42" min="42" style="207" width="10.71"/>
    <col collapsed="false" customWidth="true" hidden="false" outlineLevel="0" max="43" min="43" style="207" width="6.28"/>
    <col collapsed="false" customWidth="true" hidden="false" outlineLevel="0" max="44" min="44" style="207" width="19.43"/>
    <col collapsed="false" customWidth="true" hidden="false" outlineLevel="0" max="45" min="45" style="207" width="12.85"/>
    <col collapsed="false" customWidth="true" hidden="false" outlineLevel="0" max="46" min="46" style="207" width="17.57"/>
    <col collapsed="false" customWidth="true" hidden="false" outlineLevel="0" max="47" min="47" style="207" width="14.43"/>
    <col collapsed="false" customWidth="true" hidden="false" outlineLevel="0" max="48" min="48" style="207" width="13.57"/>
    <col collapsed="false" customWidth="true" hidden="false" outlineLevel="0" max="49" min="49" style="207" width="13.71"/>
    <col collapsed="false" customWidth="true" hidden="false" outlineLevel="0" max="50" min="50" style="207" width="19.71"/>
    <col collapsed="false" customWidth="true" hidden="false" outlineLevel="0" max="51" min="51" style="207" width="13.14"/>
    <col collapsed="false" customWidth="true" hidden="false" outlineLevel="0" max="52" min="52" style="207" width="17.43"/>
    <col collapsed="false" customWidth="true" hidden="false" outlineLevel="0" max="53" min="53" style="207" width="13.28"/>
    <col collapsed="false" customWidth="true" hidden="false" outlineLevel="0" max="54" min="54" style="207" width="12.43"/>
    <col collapsed="false" customWidth="false" hidden="false" outlineLevel="0" max="1024" min="55" style="207" width="11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08"/>
    </row>
    <row r="3" customFormat="false" ht="15" hidden="false" customHeight="false" outlineLevel="0" collapsed="false">
      <c r="C3" s="209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1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21</v>
      </c>
      <c r="G6" s="10"/>
      <c r="H6" s="11" t="s">
        <v>4</v>
      </c>
      <c r="I6" s="11"/>
      <c r="J6" s="11"/>
      <c r="K6" s="212"/>
      <c r="L6" s="212"/>
      <c r="M6" s="212"/>
      <c r="N6" s="13"/>
      <c r="O6" s="212"/>
      <c r="P6" s="14" t="n">
        <v>1</v>
      </c>
      <c r="Q6" s="14"/>
      <c r="R6" s="11" t="s">
        <v>5</v>
      </c>
      <c r="S6" s="11"/>
      <c r="T6" s="16" t="n">
        <v>42078</v>
      </c>
      <c r="U6" s="16"/>
    </row>
    <row r="7" customFormat="false" ht="21.75" hidden="false" customHeight="false" outlineLevel="0" collapsed="false"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213"/>
      <c r="P7" s="18"/>
      <c r="Q7" s="8"/>
    </row>
    <row r="8" customFormat="false" ht="15.75" hidden="false" customHeight="false" outlineLevel="0" collapsed="false">
      <c r="C8" s="214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215" t="n">
        <v>4.9673</v>
      </c>
    </row>
    <row r="9" customFormat="false" ht="15.75" hidden="false" customHeight="false" outlineLevel="0" collapsed="false">
      <c r="C9" s="214"/>
      <c r="D9" s="18"/>
      <c r="G9" s="27" t="s">
        <v>11</v>
      </c>
      <c r="H9" s="27"/>
      <c r="I9" s="28" t="n">
        <v>6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</v>
      </c>
      <c r="P9" s="29" t="s">
        <v>16</v>
      </c>
      <c r="Q9" s="33" t="n">
        <f aca="false">IF(ISBLANK(I9),"",IF(ISBLANK(J9),"",IF(J9&gt;60,"ERREUR !!",O11*(I9+(J9/60)))))</f>
        <v>-6</v>
      </c>
      <c r="R9" s="33"/>
      <c r="V9" s="215" t="n">
        <v>4.9665</v>
      </c>
    </row>
    <row r="10" customFormat="false" ht="15.75" hidden="false" customHeight="false" outlineLevel="0" collapsed="false">
      <c r="C10" s="214"/>
      <c r="D10" s="18"/>
      <c r="G10" s="27" t="s">
        <v>15</v>
      </c>
      <c r="H10" s="27"/>
      <c r="I10" s="28" t="n">
        <v>8</v>
      </c>
      <c r="J10" s="29" t="n">
        <v>0.1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8°0,1</v>
      </c>
      <c r="P10" s="29" t="s">
        <v>14</v>
      </c>
      <c r="Q10" s="33" t="n">
        <f aca="false">IF(ISBLANK(I10),"",IF(ISBLANK(J10),"",IF(J10&gt;60,"ERREUR !!",O12*(I10+(J10/60)))))</f>
        <v>8.00166666666667</v>
      </c>
      <c r="R10" s="33"/>
      <c r="S10" s="216"/>
      <c r="T10" s="216"/>
      <c r="V10" s="215" t="n">
        <v>4.9705</v>
      </c>
      <c r="Y10" s="207" t="s">
        <v>99</v>
      </c>
    </row>
    <row r="11" customFormat="false" ht="13.8" hidden="false" customHeight="false" outlineLevel="0" collapsed="false">
      <c r="G11" s="36" t="s">
        <v>18</v>
      </c>
      <c r="H11" s="36"/>
      <c r="I11" s="217" t="s">
        <v>19</v>
      </c>
      <c r="J11" s="218" t="n">
        <v>42077</v>
      </c>
      <c r="K11" s="218"/>
      <c r="L11" s="218"/>
      <c r="M11" s="218"/>
      <c r="N11" s="219" t="str">
        <f aca="false">I9&amp;"°"&amp;J9</f>
        <v>6°0</v>
      </c>
      <c r="O11" s="220" t="n">
        <f aca="false">IF(P9=M10,-1,1)</f>
        <v>-1</v>
      </c>
      <c r="P11" s="41" t="s">
        <v>159</v>
      </c>
      <c r="Q11" s="41"/>
      <c r="R11" s="41"/>
      <c r="T11" s="214"/>
      <c r="U11" s="214"/>
      <c r="V11" s="221" t="n">
        <v>4.9685</v>
      </c>
      <c r="W11" s="210"/>
    </row>
    <row r="12" customFormat="false" ht="13.8" hidden="false" customHeight="false" outlineLevel="0" collapsed="false">
      <c r="G12" s="36"/>
      <c r="H12" s="36"/>
      <c r="I12" s="222" t="s">
        <v>20</v>
      </c>
      <c r="J12" s="44" t="n">
        <v>0.711805555555556</v>
      </c>
      <c r="K12" s="44"/>
      <c r="L12" s="44"/>
      <c r="M12" s="44"/>
      <c r="N12" s="223" t="str">
        <f aca="false">I10&amp;"°"&amp;J10</f>
        <v>8°0,1</v>
      </c>
      <c r="O12" s="220" t="n">
        <f aca="false">IF(P10=N10,-1,1)</f>
        <v>1</v>
      </c>
      <c r="P12" s="41"/>
      <c r="Q12" s="41"/>
      <c r="R12" s="41"/>
      <c r="T12" s="214"/>
      <c r="U12" s="214"/>
      <c r="V12" s="221" t="n">
        <v>4.9584</v>
      </c>
      <c r="W12" s="210"/>
    </row>
    <row r="13" customFormat="false" ht="15.75" hidden="false" customHeight="false" outlineLevel="0" collapsed="false">
      <c r="A13" s="207" t="s">
        <v>158</v>
      </c>
      <c r="C13" s="224" t="s">
        <v>21</v>
      </c>
      <c r="D13" s="224"/>
      <c r="E13" s="210"/>
      <c r="K13" s="225"/>
      <c r="L13" s="225"/>
      <c r="M13" s="225"/>
      <c r="N13" s="225"/>
      <c r="O13" s="225"/>
      <c r="P13" s="225"/>
      <c r="Q13" s="226"/>
      <c r="V13" s="221"/>
    </row>
    <row r="14" customFormat="false" ht="15" hidden="false" customHeight="false" outlineLevel="0" collapsed="false">
      <c r="C14" s="227" t="s">
        <v>22</v>
      </c>
      <c r="D14" s="228"/>
      <c r="E14" s="228"/>
      <c r="F14" s="228"/>
      <c r="G14" s="228"/>
      <c r="H14" s="229"/>
      <c r="I14" s="229"/>
      <c r="J14" s="229"/>
      <c r="K14" s="228"/>
      <c r="L14" s="228"/>
      <c r="M14" s="228"/>
      <c r="N14" s="229"/>
      <c r="O14" s="229"/>
      <c r="P14" s="229"/>
      <c r="Q14" s="229" t="s">
        <v>23</v>
      </c>
      <c r="R14" s="230" t="n">
        <v>25.6</v>
      </c>
      <c r="S14" s="231" t="s">
        <v>24</v>
      </c>
      <c r="V14" s="232" t="n">
        <f aca="false">AVERAGE(V8:V13)</f>
        <v>4.96624</v>
      </c>
    </row>
    <row r="15" customFormat="false" ht="15" hidden="false" customHeight="false" outlineLevel="0" collapsed="false">
      <c r="C15" s="233" t="s">
        <v>25</v>
      </c>
      <c r="D15" s="234"/>
      <c r="E15" s="234"/>
      <c r="F15" s="234"/>
      <c r="G15" s="234"/>
      <c r="H15" s="235"/>
      <c r="I15" s="235"/>
      <c r="J15" s="235"/>
      <c r="K15" s="234"/>
      <c r="L15" s="234"/>
      <c r="M15" s="234"/>
      <c r="N15" s="235"/>
      <c r="O15" s="235"/>
      <c r="P15" s="235"/>
      <c r="Q15" s="235" t="s">
        <v>26</v>
      </c>
      <c r="R15" s="236" t="n">
        <v>25.6</v>
      </c>
      <c r="S15" s="237" t="s">
        <v>24</v>
      </c>
    </row>
    <row r="16" customFormat="false" ht="15" hidden="false" customHeight="false" outlineLevel="0" collapsed="false">
      <c r="C16" s="233" t="s">
        <v>27</v>
      </c>
      <c r="D16" s="234"/>
      <c r="E16" s="234"/>
      <c r="F16" s="234"/>
      <c r="G16" s="234"/>
      <c r="H16" s="235"/>
      <c r="I16" s="235"/>
      <c r="J16" s="235"/>
      <c r="K16" s="234"/>
      <c r="L16" s="234"/>
      <c r="M16" s="234"/>
      <c r="N16" s="235"/>
      <c r="O16" s="235"/>
      <c r="P16" s="235"/>
      <c r="Q16" s="235" t="s">
        <v>28</v>
      </c>
      <c r="R16" s="238" t="n">
        <v>4.96624</v>
      </c>
      <c r="S16" s="237" t="s">
        <v>29</v>
      </c>
      <c r="U16" s="207" t="s">
        <v>99</v>
      </c>
    </row>
    <row r="17" customFormat="false" ht="15.75" hidden="false" customHeight="false" outlineLevel="0" collapsed="false">
      <c r="C17" s="239" t="s">
        <v>30</v>
      </c>
      <c r="D17" s="240"/>
      <c r="E17" s="240"/>
      <c r="F17" s="240"/>
      <c r="G17" s="240"/>
      <c r="H17" s="241"/>
      <c r="I17" s="241"/>
      <c r="J17" s="241"/>
      <c r="K17" s="240"/>
      <c r="L17" s="240"/>
      <c r="M17" s="240"/>
      <c r="N17" s="241"/>
      <c r="O17" s="241"/>
      <c r="P17" s="241"/>
      <c r="Q17" s="241" t="s">
        <v>31</v>
      </c>
      <c r="R17" s="242" t="n">
        <v>0.006</v>
      </c>
      <c r="S17" s="243" t="s">
        <v>29</v>
      </c>
    </row>
    <row r="18" customFormat="false" ht="15" hidden="true" customHeight="false" outlineLevel="0" collapsed="false">
      <c r="C18" s="244" t="s">
        <v>32</v>
      </c>
      <c r="D18" s="245"/>
      <c r="E18" s="245"/>
      <c r="F18" s="245"/>
      <c r="G18" s="245"/>
      <c r="H18" s="245"/>
      <c r="I18" s="245"/>
      <c r="J18" s="245"/>
      <c r="K18" s="246"/>
      <c r="L18" s="246"/>
      <c r="M18" s="246"/>
      <c r="N18" s="246"/>
      <c r="O18" s="246" t="s">
        <v>33</v>
      </c>
      <c r="P18" s="247" t="n">
        <f aca="false">(0.999842594+(0.00006793952*$R$14)-(0.00000909529*$R$14^2)+(0.0000001001685*$R$14^3)-(0.000000001120083*$R$14^4)+(0.000000000006536332*$R$14^5))</f>
        <v>0.996892500763486</v>
      </c>
      <c r="Q18" s="246"/>
      <c r="R18" s="211"/>
    </row>
    <row r="19" customFormat="false" ht="15" hidden="true" customHeight="false" outlineLevel="0" collapsed="false">
      <c r="C19" s="244" t="s">
        <v>34</v>
      </c>
      <c r="D19" s="245"/>
      <c r="E19" s="245"/>
      <c r="F19" s="245"/>
      <c r="G19" s="245"/>
      <c r="H19" s="245"/>
      <c r="I19" s="245"/>
      <c r="J19" s="245"/>
      <c r="K19" s="246"/>
      <c r="L19" s="246"/>
      <c r="M19" s="246"/>
      <c r="N19" s="246"/>
      <c r="O19" s="246" t="s">
        <v>35</v>
      </c>
      <c r="P19" s="247" t="n">
        <f aca="false">$P$24*($P$18/'Titre d''iodate'!E19)</f>
        <v>0.0200031682816073</v>
      </c>
      <c r="Q19" s="246" t="s">
        <v>13</v>
      </c>
      <c r="R19" s="211"/>
    </row>
    <row r="20" customFormat="false" ht="15" hidden="true" customHeight="false" outlineLevel="0" collapsed="false">
      <c r="C20" s="244" t="s">
        <v>36</v>
      </c>
      <c r="D20" s="245"/>
      <c r="E20" s="245"/>
      <c r="F20" s="245"/>
      <c r="G20" s="245"/>
      <c r="H20" s="245"/>
      <c r="I20" s="245"/>
      <c r="J20" s="245"/>
      <c r="K20" s="246"/>
      <c r="L20" s="246"/>
      <c r="M20" s="246"/>
      <c r="N20" s="246"/>
      <c r="O20" s="246" t="s">
        <v>37</v>
      </c>
      <c r="P20" s="247" t="n">
        <f aca="false">5+'Correction de volume'!G8</f>
        <v>5.0112145782</v>
      </c>
      <c r="Q20" s="246" t="s">
        <v>29</v>
      </c>
      <c r="R20" s="211"/>
    </row>
    <row r="21" customFormat="false" ht="15" hidden="true" customHeight="false" outlineLevel="0" collapsed="false">
      <c r="C21" s="244" t="s">
        <v>38</v>
      </c>
      <c r="D21" s="245"/>
      <c r="E21" s="245"/>
      <c r="F21" s="245"/>
      <c r="G21" s="245"/>
      <c r="H21" s="245"/>
      <c r="I21" s="245"/>
      <c r="J21" s="245"/>
      <c r="K21" s="246"/>
      <c r="L21" s="246"/>
      <c r="M21" s="246"/>
      <c r="N21" s="246"/>
      <c r="O21" s="246" t="s">
        <v>39</v>
      </c>
      <c r="P21" s="247" t="n">
        <f aca="false">P20*(1+0.00001*(R14-20))</f>
        <v>5.01149520621638</v>
      </c>
      <c r="Q21" s="246" t="s">
        <v>29</v>
      </c>
      <c r="R21" s="211"/>
    </row>
    <row r="22" customFormat="false" ht="15" hidden="true" customHeight="false" outlineLevel="0" collapsed="false">
      <c r="C22" s="244" t="s">
        <v>40</v>
      </c>
      <c r="D22" s="245"/>
      <c r="E22" s="245"/>
      <c r="F22" s="245"/>
      <c r="G22" s="245"/>
      <c r="H22" s="245"/>
      <c r="I22" s="245"/>
      <c r="J22" s="245"/>
      <c r="K22" s="246"/>
      <c r="L22" s="246"/>
      <c r="M22" s="246"/>
      <c r="N22" s="246"/>
      <c r="O22" s="246" t="s">
        <v>41</v>
      </c>
      <c r="P22" s="248" t="n">
        <f aca="false">$R$16*(1+0.00001*(20-$R$14))</f>
        <v>4.96596189056</v>
      </c>
      <c r="Q22" s="246" t="s">
        <v>29</v>
      </c>
      <c r="R22" s="211"/>
    </row>
    <row r="23" customFormat="false" ht="15" hidden="true" customHeight="false" outlineLevel="0" collapsed="false">
      <c r="C23" s="244" t="s">
        <v>42</v>
      </c>
      <c r="D23" s="245"/>
      <c r="E23" s="245"/>
      <c r="F23" s="245"/>
      <c r="G23" s="245"/>
      <c r="H23" s="245"/>
      <c r="I23" s="245"/>
      <c r="J23" s="245"/>
      <c r="K23" s="246"/>
      <c r="L23" s="246"/>
      <c r="M23" s="246"/>
      <c r="N23" s="246"/>
      <c r="O23" s="246" t="s">
        <v>43</v>
      </c>
      <c r="P23" s="248" t="n">
        <f aca="false">$R$17*(1+0.00001*(20-$R$14))</f>
        <v>0.005999664</v>
      </c>
      <c r="Q23" s="246" t="s">
        <v>29</v>
      </c>
      <c r="R23" s="211"/>
    </row>
    <row r="24" customFormat="false" ht="15" hidden="true" customHeight="false" outlineLevel="0" collapsed="false">
      <c r="C24" s="244" t="s">
        <v>44</v>
      </c>
      <c r="D24" s="245"/>
      <c r="E24" s="245"/>
      <c r="F24" s="245"/>
      <c r="G24" s="245"/>
      <c r="H24" s="245"/>
      <c r="I24" s="245"/>
      <c r="J24" s="245"/>
      <c r="K24" s="246"/>
      <c r="L24" s="246"/>
      <c r="M24" s="246"/>
      <c r="N24" s="246"/>
      <c r="O24" s="246" t="s">
        <v>45</v>
      </c>
      <c r="P24" s="235" t="n">
        <f aca="false">MAX('Titre d''iodate'!F7:F10)</f>
        <v>0.0200295307378456</v>
      </c>
      <c r="Q24" s="246" t="s">
        <v>13</v>
      </c>
      <c r="R24" s="211"/>
    </row>
    <row r="25" customFormat="false" ht="15" hidden="true" customHeight="false" outlineLevel="0" collapsed="false">
      <c r="C25" s="244" t="s">
        <v>46</v>
      </c>
      <c r="D25" s="245"/>
      <c r="E25" s="245"/>
      <c r="F25" s="245"/>
      <c r="G25" s="245"/>
      <c r="H25" s="245"/>
      <c r="I25" s="245"/>
      <c r="J25" s="245"/>
      <c r="K25" s="246"/>
      <c r="L25" s="246"/>
      <c r="M25" s="246"/>
      <c r="N25" s="246"/>
      <c r="O25" s="246" t="s">
        <v>47</v>
      </c>
      <c r="P25" s="235" t="n">
        <f aca="false">IF(ISBLANK(R14),"",IF(ISBLANK(P21),"",IF(ISBLANK(R17),"",(($P$24*$P$18)/($P$22-$P$23)))))</f>
        <v>0.00402569376021606</v>
      </c>
      <c r="Q25" s="246" t="s">
        <v>13</v>
      </c>
      <c r="R25" s="211"/>
    </row>
    <row r="26" customFormat="false" ht="15" hidden="true" customHeight="false" outlineLevel="0" collapsed="false">
      <c r="C26" s="244" t="s">
        <v>48</v>
      </c>
      <c r="D26" s="245"/>
      <c r="E26" s="245"/>
      <c r="F26" s="245"/>
      <c r="G26" s="245"/>
      <c r="H26" s="245"/>
      <c r="I26" s="245"/>
      <c r="J26" s="245"/>
      <c r="K26" s="246"/>
      <c r="L26" s="246"/>
      <c r="M26" s="246"/>
      <c r="N26" s="246"/>
      <c r="O26" s="246" t="s">
        <v>49</v>
      </c>
      <c r="P26" s="235" t="n">
        <f aca="false">2+('Correction de volume'!G10+'Correction de volume'!G9)</f>
        <v>2.0304947874772</v>
      </c>
      <c r="Q26" s="246" t="s">
        <v>29</v>
      </c>
      <c r="R26" s="211"/>
    </row>
    <row r="27" customFormat="false" ht="15.75" hidden="true" customHeight="false" outlineLevel="0" collapsed="false">
      <c r="C27" s="249"/>
      <c r="D27" s="250"/>
      <c r="E27" s="250"/>
      <c r="F27" s="250"/>
      <c r="G27" s="250"/>
      <c r="H27" s="250"/>
      <c r="I27" s="250"/>
      <c r="J27" s="250"/>
      <c r="K27" s="251"/>
      <c r="L27" s="251"/>
      <c r="M27" s="251"/>
      <c r="N27" s="251"/>
      <c r="O27" s="251" t="s">
        <v>50</v>
      </c>
      <c r="P27" s="241" t="n">
        <v>0.0017</v>
      </c>
      <c r="Q27" s="251"/>
      <c r="R27" s="252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253"/>
      <c r="L29" s="253"/>
      <c r="M29" s="253"/>
      <c r="N29" s="254"/>
      <c r="O29" s="253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8"/>
      <c r="L30" s="18"/>
      <c r="M30" s="18"/>
      <c r="N30" s="254"/>
      <c r="O30" s="254" t="s">
        <v>53</v>
      </c>
      <c r="P30" s="254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255" t="n">
        <f aca="false">IF(ISBLANK(VLOOKUP(D35,'Volumes flacons'!A5:C623,3)),0,1)</f>
        <v>1</v>
      </c>
      <c r="B35" s="256" t="n">
        <f aca="false">IF(ISBLANK(D35),0,IF(ISBLANK(E35),0,IF(ISBLANK(F35),0,1)))</f>
        <v>1</v>
      </c>
      <c r="C35" s="112" t="n">
        <v>1</v>
      </c>
      <c r="D35" s="113" t="n">
        <v>2029</v>
      </c>
      <c r="E35" s="135" t="n">
        <v>7.3</v>
      </c>
      <c r="F35" s="114" t="n">
        <v>5.0962</v>
      </c>
      <c r="G35" s="197" t="n">
        <v>34.9455</v>
      </c>
      <c r="H35" s="113" t="n">
        <v>2000</v>
      </c>
      <c r="I35" s="135" t="n">
        <v>2022.7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7" t="n">
        <f aca="false">IF(ISBLANK(E35),"",(0.000824493-(0.0000040899*E35)+(0.000000076438*E35^2)-(0.00000000082467*E35^3)+(0.0000000000053875*E35^4)))</f>
        <v>0.000798404599922949</v>
      </c>
      <c r="L35" s="117" t="n">
        <f aca="false">IF(ISBLANK(E35),"",(-0.00000572466+(0.00000010227*E35)-(0.0000000016546*E35^2)))</f>
        <v>-5.066262634E-006</v>
      </c>
      <c r="M35" s="117" t="n">
        <f aca="false">IF(ISBLANK(E35),"",IF(ISBLANK(G35),(O35+(K35*35)+(L35*35^1.5)+(0.00000048314*35^2)),(O35+(K35*G35)+(L35*G35^1.5)+(0.00000048314*G35^2))))</f>
        <v>1.02733385391064</v>
      </c>
      <c r="N35" s="118" t="n">
        <f aca="false">IF(ISBLANK(D35),"",IF(ISBLANK(G35),J35*(1+0.00001*(35-20)),J35*(1+0.00001*(G35-20))))</f>
        <v>108.88627116585</v>
      </c>
      <c r="O35" s="117" t="n">
        <f aca="false">IF(ISBLANK(E35),"",(0.999842594+(0.00006793952*E35)-(0.00000909529*E35^2)+(0.0000001001685*E35^3)-(0.000000001120083*E35^4)+(0.000000000006536332*E35^5)))</f>
        <v>0.999889786405409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5.37959432347233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5.23646164583637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240.252682486274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233.860377103052</v>
      </c>
      <c r="T35" s="32" t="n">
        <v>0.01</v>
      </c>
      <c r="U35" s="32" t="n">
        <v>0.01</v>
      </c>
      <c r="V35" s="122" t="n">
        <v>22.4</v>
      </c>
      <c r="W35" s="122" t="n">
        <v>21.9</v>
      </c>
      <c r="X35" s="122" t="n">
        <v>22.4</v>
      </c>
      <c r="Y35" s="122" t="n">
        <v>21.9</v>
      </c>
      <c r="Z35" s="32" t="n">
        <v>1.89</v>
      </c>
      <c r="AA35" s="32" t="n">
        <v>1.85</v>
      </c>
      <c r="AB35" s="122" t="n">
        <v>27.8</v>
      </c>
      <c r="AC35" s="122" t="n">
        <v>27.2</v>
      </c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</row>
    <row r="36" customFormat="false" ht="15.75" hidden="false" customHeight="false" outlineLevel="0" collapsed="false">
      <c r="A36" s="255" t="n">
        <f aca="false">IF(ISBLANK(VLOOKUP(D36,'Volumes flacons'!A5:C623,3)),0,1)</f>
        <v>1</v>
      </c>
      <c r="B36" s="256" t="n">
        <f aca="false">IF(ISBLANK(D36),0,IF(ISBLANK(E36),0,IF(ISBLANK(F36),0,1)))</f>
        <v>1</v>
      </c>
      <c r="C36" s="112" t="n">
        <v>2</v>
      </c>
      <c r="D36" s="113" t="n">
        <v>2030</v>
      </c>
      <c r="E36" s="135" t="n">
        <v>8</v>
      </c>
      <c r="F36" s="114" t="n">
        <v>4.6396</v>
      </c>
      <c r="G36" s="197" t="n">
        <v>34.91735</v>
      </c>
      <c r="H36" s="113" t="n">
        <v>1500</v>
      </c>
      <c r="I36" s="135" t="n">
        <v>1514.7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110.13</v>
      </c>
      <c r="K36" s="117" t="n">
        <f aca="false">IF(ISBLANK(E36),"",(0.000824493-(0.0000040899*E36)+(0.000000076438*E36^2)-(0.00000000082467*E36^3)+(0.0000000000053875*E36^4)))</f>
        <v>0.00079626566816</v>
      </c>
      <c r="L36" s="117" t="n">
        <f aca="false">IF(ISBLANK(E36),"",(-0.00000572466+(0.00000010227*E36)-(0.0000000016546*E36^2)))</f>
        <v>-5.0123944E-006</v>
      </c>
      <c r="M36" s="117" t="n">
        <f aca="false">IF(ISBLANK(E36),"",IF(ISBLANK(G36),(O36+(K36*35)+(L36*35^1.5)+(0.00000048314*35^2)),(O36+(K36*G36)+(L36*G36^1.5)+(0.00000048314*G36^2))))</f>
        <v>1.02720925958482</v>
      </c>
      <c r="N36" s="118" t="n">
        <f aca="false">IF(ISBLANK(D36),"",IF(ISBLANK(G36),J36*(1+0.00001*(35-20)),J36*(1+0.00001*(G36-20))))</f>
        <v>110.146428477555</v>
      </c>
      <c r="O36" s="117" t="n">
        <f aca="false">IF(ISBLANK(E36),"",(0.999842594+(0.00006793952*E36)-(0.00000909529*E36^2)+(0.0000001001685*E36^3)-(0.000000001120083*E36^4)+(0.000000000006536332*E36^5)))</f>
        <v>0.999850924194559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4.83909585577683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4.71091533747729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216.114020918993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210.389478971736</v>
      </c>
      <c r="T36" s="32" t="n">
        <v>0.01</v>
      </c>
      <c r="U36" s="32" t="n">
        <v>0.01</v>
      </c>
      <c r="V36" s="122" t="n">
        <v>24.9</v>
      </c>
      <c r="W36" s="122" t="n">
        <v>24.3</v>
      </c>
      <c r="X36" s="122" t="n">
        <v>24.9</v>
      </c>
      <c r="Y36" s="122" t="n">
        <v>24.3</v>
      </c>
      <c r="Z36" s="32" t="n">
        <v>2.11</v>
      </c>
      <c r="AA36" s="32" t="n">
        <v>2.06</v>
      </c>
      <c r="AB36" s="122" t="n">
        <v>24.4</v>
      </c>
      <c r="AC36" s="122" t="n">
        <v>23.8</v>
      </c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</row>
    <row r="37" customFormat="false" ht="15.75" hidden="false" customHeight="false" outlineLevel="0" collapsed="false">
      <c r="A37" s="255" t="n">
        <f aca="false">IF(ISBLANK(VLOOKUP(D37,'Volumes flacons'!A5:C623,3)),0,1)</f>
        <v>1</v>
      </c>
      <c r="B37" s="256" t="n">
        <f aca="false">IF(ISBLANK(D37),0,IF(ISBLANK(E37),0,IF(ISBLANK(F37),0,1)))</f>
        <v>1</v>
      </c>
      <c r="C37" s="112" t="n">
        <v>3</v>
      </c>
      <c r="D37" s="113" t="n">
        <v>2031</v>
      </c>
      <c r="E37" s="135" t="n">
        <v>8.4</v>
      </c>
      <c r="F37" s="114" t="n">
        <v>3.0853</v>
      </c>
      <c r="G37" s="197" t="n">
        <v>34.59945</v>
      </c>
      <c r="H37" s="113" t="n">
        <v>1000</v>
      </c>
      <c r="I37" s="135" t="n">
        <v>1007.7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107.83</v>
      </c>
      <c r="K37" s="117" t="n">
        <f aca="false">IF(ISBLANK(E37),"",(0.000824493-(0.0000040899*E37)+(0.000000076438*E37^2)-(0.00000000082467*E37^3)+(0.0000000000053875*E37^4)))</f>
        <v>0.00079506934289184</v>
      </c>
      <c r="L37" s="117" t="n">
        <f aca="false">IF(ISBLANK(E37),"",(-0.00000572466+(0.00000010227*E37)-(0.0000000016546*E37^2)))</f>
        <v>-4.982340576E-006</v>
      </c>
      <c r="M37" s="117" t="n">
        <f aca="false">IF(ISBLANK(E37),"",IF(ISBLANK(G37),(O37+(K37*35)+(L37*35^1.5)+(0.00000048314*35^2)),(O37+(K37*G37)+(L37*G37^1.5)+(0.00000048314*G37^2))))</f>
        <v>1.02689893058471</v>
      </c>
      <c r="N37" s="118" t="n">
        <f aca="false">IF(ISBLANK(D37),"",IF(ISBLANK(G37),J37*(1+0.00001*(35-20)),J37*(1+0.00001*(G37-20))))</f>
        <v>107.845742586935</v>
      </c>
      <c r="O37" s="117" t="n">
        <f aca="false">IF(ISBLANK(E37),"",(0.999842594+(0.00006793952*E37)-(0.00000909529*E37^2)+(0.0000001001685*E37^3)-(0.000000001120083*E37^4)+(0.000000000006536332*E37^5)))</f>
        <v>0.999825589360969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3.28249391694646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3.19651118448184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146.596178330829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142.756189498959</v>
      </c>
      <c r="T37" s="32" t="n">
        <v>0.01</v>
      </c>
      <c r="U37" s="32" t="n">
        <v>0.01</v>
      </c>
      <c r="V37" s="122" t="n">
        <v>35.6</v>
      </c>
      <c r="W37" s="122" t="n">
        <v>34.7</v>
      </c>
      <c r="X37" s="122" t="n">
        <v>35.5</v>
      </c>
      <c r="Y37" s="122" t="n">
        <v>34.7</v>
      </c>
      <c r="Z37" s="32" t="n">
        <v>2.99</v>
      </c>
      <c r="AA37" s="32" t="n">
        <v>2.92</v>
      </c>
      <c r="AB37" s="122" t="n">
        <v>34.7</v>
      </c>
      <c r="AC37" s="122" t="n">
        <v>33.9</v>
      </c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</row>
    <row r="38" customFormat="false" ht="15.75" hidden="false" customHeight="false" outlineLevel="0" collapsed="false">
      <c r="A38" s="255" t="n">
        <f aca="false">IF(ISBLANK(VLOOKUP(D38,'Volumes flacons'!A5:C623,3)),0,1)</f>
        <v>1</v>
      </c>
      <c r="B38" s="256" t="n">
        <f aca="false">IF(ISBLANK(D38),0,IF(ISBLANK(E38),0,IF(ISBLANK(F38),0,1)))</f>
        <v>1</v>
      </c>
      <c r="C38" s="112" t="n">
        <v>4</v>
      </c>
      <c r="D38" s="113" t="n">
        <v>2032</v>
      </c>
      <c r="E38" s="135" t="n">
        <v>9.2</v>
      </c>
      <c r="F38" s="114" t="n">
        <v>2.6742</v>
      </c>
      <c r="G38" s="197" t="n">
        <v>34.51585</v>
      </c>
      <c r="H38" s="113" t="n">
        <v>800</v>
      </c>
      <c r="I38" s="135" t="n">
        <v>806.2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111.3</v>
      </c>
      <c r="K38" s="117" t="n">
        <f aca="false">IF(ISBLANK(E38),"",(0.000824493-(0.0000040899*E38)+(0.000000076438*E38^2)-(0.00000000082467*E38^3)+(0.0000000000053875*E38^4)))</f>
        <v>0.00079273206735776</v>
      </c>
      <c r="L38" s="117" t="n">
        <f aca="false">IF(ISBLANK(E38),"",(-0.00000572466+(0.00000010227*E38)-(0.0000000016546*E38^2)))</f>
        <v>-4.923821344E-006</v>
      </c>
      <c r="M38" s="117" t="n">
        <f aca="false">IF(ISBLANK(E38),"",IF(ISBLANK(G38),(O38+(K38*35)+(L38*35^1.5)+(0.00000048314*35^2)),(O38+(K38*G38)+(L38*G38^1.5)+(0.00000048314*G38^2))))</f>
        <v>1.02670716707558</v>
      </c>
      <c r="N38" s="118" t="n">
        <f aca="false">IF(ISBLANK(D38),"",IF(ISBLANK(G38),J38*(1+0.00001*(35-20)),J38*(1+0.00001*(G38-20))))</f>
        <v>111.31615614105</v>
      </c>
      <c r="O38" s="117" t="n">
        <f aca="false">IF(ISBLANK(E38),"",(0.999842594+(0.00006793952*E38)-(0.00000909529*E38^2)+(0.0000001001685*E38^3)-(0.000000001120083*E38^4)+(0.000000000006536332*E38^5)))</f>
        <v>0.999768218849135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2.75267749390774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2.68107361298386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122.93457687792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119.736747555859</v>
      </c>
      <c r="T38" s="32" t="n">
        <v>0.01</v>
      </c>
      <c r="U38" s="32" t="n">
        <v>0.01</v>
      </c>
      <c r="V38" s="122" t="n">
        <v>38.4</v>
      </c>
      <c r="W38" s="122" t="n">
        <v>37.5</v>
      </c>
      <c r="X38" s="122" t="n">
        <v>38.4</v>
      </c>
      <c r="Y38" s="122" t="n">
        <v>37.5</v>
      </c>
      <c r="Z38" s="32" t="n">
        <v>3.15</v>
      </c>
      <c r="AA38" s="32" t="n">
        <v>3.08</v>
      </c>
      <c r="AB38" s="122" t="n">
        <v>32.4</v>
      </c>
      <c r="AC38" s="122" t="n">
        <v>31.6</v>
      </c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</row>
    <row r="39" customFormat="false" ht="15.75" hidden="false" customHeight="false" outlineLevel="0" collapsed="false">
      <c r="A39" s="255" t="n">
        <f aca="false">IF(ISBLANK(VLOOKUP(D39,'Volumes flacons'!A5:C623,3)),0,1)</f>
        <v>1</v>
      </c>
      <c r="B39" s="256" t="n">
        <f aca="false">IF(ISBLANK(D39),0,IF(ISBLANK(E39),0,IF(ISBLANK(F39),0,1)))</f>
        <v>1</v>
      </c>
      <c r="C39" s="112" t="n">
        <v>5</v>
      </c>
      <c r="D39" s="113" t="n">
        <v>2033</v>
      </c>
      <c r="E39" s="135" t="n">
        <v>11.3</v>
      </c>
      <c r="F39" s="114" t="n">
        <v>1.3306</v>
      </c>
      <c r="G39" s="197" t="n">
        <v>34.6815</v>
      </c>
      <c r="H39" s="113" t="n">
        <v>500</v>
      </c>
      <c r="I39" s="135" t="n">
        <v>503.3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110.79</v>
      </c>
      <c r="K39" s="117" t="n">
        <f aca="false">IF(ISBLANK(E39),"",(0.000824493-(0.0000040899*E39)+(0.000000076438*E39^2)-(0.00000000082467*E39^3)+(0.0000000000053875*E39^4)))</f>
        <v>0.000786935426116749</v>
      </c>
      <c r="L39" s="117" t="n">
        <f aca="false">IF(ISBLANK(E39),"",(-0.00000572466+(0.00000010227*E39)-(0.0000000016546*E39^2)))</f>
        <v>-4.780284874E-006</v>
      </c>
      <c r="M39" s="117" t="n">
        <f aca="false">IF(ISBLANK(E39),"",IF(ISBLANK(G39),(O39+(K39*35)+(L39*35^1.5)+(0.00000048314*35^2)),(O39+(K39*G39)+(L39*G39^1.5)+(0.00000048314*G39^2))))</f>
        <v>1.02647329344079</v>
      </c>
      <c r="N39" s="118" t="n">
        <f aca="false">IF(ISBLANK(D39),"",IF(ISBLANK(G39),J39*(1+0.00001*(35-20)),J39*(1+0.00001*(G39-20))))</f>
        <v>110.80626563385</v>
      </c>
      <c r="O39" s="117" t="n">
        <f aca="false">IF(ISBLANK(E39),"",(0.999842594+(0.00006793952*E39)-(0.00000909529*E39^2)+(0.0000001001685*E39^3)-(0.000000001120083*E39^4)+(0.000000000006536332*E39^5)))</f>
        <v>0.999576407443121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1.36813766127401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1.33285266164884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61.1010279524974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59.5251998692373</v>
      </c>
      <c r="T39" s="32" t="n">
        <v>0.01</v>
      </c>
      <c r="U39" s="32" t="n">
        <v>0.01</v>
      </c>
      <c r="V39" s="122" t="n">
        <v>40</v>
      </c>
      <c r="W39" s="122" t="n">
        <v>39.1</v>
      </c>
      <c r="X39" s="122" t="n">
        <v>40</v>
      </c>
      <c r="Y39" s="122" t="n">
        <v>39.1</v>
      </c>
      <c r="Z39" s="32" t="n">
        <v>3.09</v>
      </c>
      <c r="AA39" s="32" t="n">
        <v>3.02</v>
      </c>
      <c r="AB39" s="122" t="n">
        <v>21.8</v>
      </c>
      <c r="AC39" s="122" t="n">
        <v>21.3</v>
      </c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</row>
    <row r="40" customFormat="false" ht="15.75" hidden="false" customHeight="false" outlineLevel="0" collapsed="false">
      <c r="A40" s="255"/>
      <c r="B40" s="256"/>
      <c r="C40" s="112" t="n">
        <v>6</v>
      </c>
      <c r="D40" s="113"/>
      <c r="E40" s="135"/>
      <c r="F40" s="114"/>
      <c r="G40" s="197"/>
      <c r="H40" s="113"/>
      <c r="I40" s="135"/>
      <c r="J40" s="116"/>
      <c r="K40" s="117"/>
      <c r="L40" s="117"/>
      <c r="M40" s="117"/>
      <c r="N40" s="118"/>
      <c r="O40" s="117"/>
      <c r="P40" s="119"/>
      <c r="Q40" s="120"/>
      <c r="R40" s="121"/>
      <c r="S40" s="121"/>
      <c r="T40" s="32"/>
      <c r="U40" s="32"/>
      <c r="V40" s="122"/>
      <c r="W40" s="122"/>
      <c r="X40" s="122"/>
      <c r="Y40" s="122"/>
      <c r="Z40" s="32"/>
      <c r="AA40" s="32"/>
      <c r="AB40" s="122"/>
      <c r="AC40" s="122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</row>
    <row r="41" customFormat="false" ht="15.75" hidden="false" customHeight="false" outlineLevel="0" collapsed="false">
      <c r="A41" s="255" t="n">
        <f aca="false">IF(ISBLANK(VLOOKUP(D41,'Volumes flacons'!A5:C623,3)),0,1)</f>
        <v>1</v>
      </c>
      <c r="B41" s="256" t="n">
        <f aca="false">IF(ISBLANK(D41),0,IF(ISBLANK(E41),0,IF(ISBLANK(F41),0,1)))</f>
        <v>1</v>
      </c>
      <c r="C41" s="112" t="n">
        <v>7</v>
      </c>
      <c r="D41" s="113" t="n">
        <v>2034</v>
      </c>
      <c r="E41" s="135" t="n">
        <v>14.9</v>
      </c>
      <c r="F41" s="114" t="n">
        <v>0.8848</v>
      </c>
      <c r="G41" s="197" t="n">
        <v>35.18015</v>
      </c>
      <c r="H41" s="113" t="n">
        <v>300</v>
      </c>
      <c r="I41" s="135" t="n">
        <v>302.2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109.25</v>
      </c>
      <c r="K41" s="117" t="n">
        <f aca="false">IF(ISBLANK(E41),"",(0.000824493-(0.0000040899*E41)+(0.000000076438*E41^2)-(0.00000000082467*E41^3)+(0.0000000000053875*E41^4)))</f>
        <v>0.000778061065549209</v>
      </c>
      <c r="L41" s="117" t="n">
        <f aca="false">IF(ISBLANK(E41),"",(-0.00000572466+(0.00000010227*E41)-(0.0000000016546*E41^2)))</f>
        <v>-4.568174746E-006</v>
      </c>
      <c r="M41" s="117" t="n">
        <f aca="false">IF(ISBLANK(E41),"",IF(ISBLANK(G41),(O41+(K41*35)+(L41*35^1.5)+(0.00000048314*35^2)),(O41+(K41*G41)+(L41*G41^1.5)+(0.00000048314*G41^2))))</f>
        <v>1.02613364131565</v>
      </c>
      <c r="N41" s="118" t="n">
        <f aca="false">IF(ISBLANK(D41),"",IF(ISBLANK(G41),J41*(1+0.00001*(35-20)),J41*(1+0.00001*(G41-20))))</f>
        <v>109.266584313875</v>
      </c>
      <c r="O41" s="117" t="n">
        <f aca="false">IF(ISBLANK(E41),"",(0.999842594+(0.00006793952*E41)-(0.00000909529*E41^2)+(0.0000001001685*E41^3)-(0.000000001120083*E41^4)+(0.000000000006536332*E41^5)))</f>
        <v>0.999116592928217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0.91745907471894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0.894093164651174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40.9737222769479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39.9302007333214</v>
      </c>
      <c r="T41" s="32" t="n">
        <v>0.02</v>
      </c>
      <c r="U41" s="32" t="n">
        <v>0.02</v>
      </c>
      <c r="V41" s="122" t="n">
        <v>32.3</v>
      </c>
      <c r="W41" s="122" t="n">
        <v>31.5</v>
      </c>
      <c r="X41" s="122" t="n">
        <v>32.2</v>
      </c>
      <c r="Y41" s="122" t="n">
        <v>31.5</v>
      </c>
      <c r="Z41" s="32" t="n">
        <v>2.44</v>
      </c>
      <c r="AA41" s="32" t="n">
        <v>2.38</v>
      </c>
      <c r="AB41" s="122" t="n">
        <v>12.7</v>
      </c>
      <c r="AC41" s="122" t="n">
        <v>12.4</v>
      </c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  <row r="42" customFormat="false" ht="15.75" hidden="false" customHeight="false" outlineLevel="0" collapsed="false">
      <c r="A42" s="255" t="n">
        <f aca="false">IF(ISBLANK(VLOOKUP(D42,'Volumes flacons'!A5:C623,3)),0,1)</f>
        <v>1</v>
      </c>
      <c r="B42" s="256" t="n">
        <f aca="false">IF(ISBLANK(D42),0,IF(ISBLANK(E42),0,IF(ISBLANK(F42),0,1)))</f>
        <v>1</v>
      </c>
      <c r="C42" s="112" t="n">
        <v>8</v>
      </c>
      <c r="D42" s="113" t="n">
        <v>2035</v>
      </c>
      <c r="E42" s="135" t="n">
        <v>18.3</v>
      </c>
      <c r="F42" s="114" t="n">
        <v>2.5024</v>
      </c>
      <c r="G42" s="197" t="n">
        <v>35.76625</v>
      </c>
      <c r="H42" s="113" t="n">
        <v>100</v>
      </c>
      <c r="I42" s="135" t="n">
        <v>100.3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110.1</v>
      </c>
      <c r="K42" s="117" t="n">
        <f aca="false">IF(ISBLANK(E42),"",(0.000824493-(0.0000040899*E42)+(0.000000076438*E42^2)-(0.00000000082467*E42^3)+(0.0000000000053875*E42^4)))</f>
        <v>0.000770796387639649</v>
      </c>
      <c r="L42" s="117" t="n">
        <f aca="false">IF(ISBLANK(E42),"",(-0.00000572466+(0.00000010227*E42)-(0.0000000016546*E42^2)))</f>
        <v>-4.407227994E-006</v>
      </c>
      <c r="M42" s="117" t="n">
        <f aca="false">IF(ISBLANK(E42),"",IF(ISBLANK(G42),(O42+(K42*35)+(L42*35^1.5)+(0.00000048314*35^2)),(O42+(K42*G42)+(L42*G42^1.5)+(0.00000048314*G42^2))))</f>
        <v>1.02578547936906</v>
      </c>
      <c r="N42" s="118" t="n">
        <f aca="false">IF(ISBLANK(D42),"",IF(ISBLANK(G42),J42*(1+0.00001*(35-20)),J42*(1+0.00001*(G42-20))))</f>
        <v>110.11735864125</v>
      </c>
      <c r="O42" s="117" t="n">
        <f aca="false">IF(ISBLANK(E42),"",(0.999842594+(0.00006793952*E42)-(0.00000909529*E42^2)+(0.0000001001685*E42^3)-(0.000000001120083*E42^4)+(0.000000000006536332*E42^5)))</f>
        <v>0.998541643085094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2.60338405003757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2.53794199898292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116.267131674678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113.344489674577</v>
      </c>
      <c r="T42" s="32" t="n">
        <v>0.04</v>
      </c>
      <c r="U42" s="32" t="n">
        <v>0.04</v>
      </c>
      <c r="V42" s="122" t="n">
        <v>17.7</v>
      </c>
      <c r="W42" s="122" t="n">
        <v>17.3</v>
      </c>
      <c r="X42" s="122" t="n">
        <v>17.6</v>
      </c>
      <c r="Y42" s="122" t="n">
        <v>17.2</v>
      </c>
      <c r="Z42" s="32" t="n">
        <v>1.43</v>
      </c>
      <c r="AA42" s="32" t="n">
        <v>1.4</v>
      </c>
      <c r="AB42" s="32" t="n">
        <v>5.75</v>
      </c>
      <c r="AC42" s="32" t="n">
        <v>5.62</v>
      </c>
      <c r="AD42" s="34" t="n">
        <v>0.014</v>
      </c>
      <c r="AE42" s="34" t="n">
        <v>0.0088</v>
      </c>
      <c r="AF42" s="34" t="n">
        <v>0.0011</v>
      </c>
      <c r="AG42" s="34" t="n">
        <v>0.0118</v>
      </c>
      <c r="AH42" s="34" t="n">
        <v>0.012</v>
      </c>
      <c r="AI42" s="34" t="n">
        <v>-9999.9999</v>
      </c>
      <c r="AJ42" s="34" t="n">
        <v>0.0016</v>
      </c>
      <c r="AK42" s="34" t="n">
        <v>-9999.9999</v>
      </c>
      <c r="AL42" s="34" t="n">
        <v>0.0196</v>
      </c>
      <c r="AM42" s="34" t="n">
        <v>0.0014</v>
      </c>
      <c r="AN42" s="34" t="n">
        <v>0.0011</v>
      </c>
      <c r="AO42" s="34" t="n">
        <v>-9999.9999</v>
      </c>
      <c r="AP42" s="34" t="n">
        <v>0.0047</v>
      </c>
      <c r="AQ42" s="34"/>
      <c r="AR42" s="34" t="n">
        <v>0.0371</v>
      </c>
      <c r="AS42" s="34" t="n">
        <v>0.0101</v>
      </c>
      <c r="AT42" s="34" t="n">
        <v>0.0472</v>
      </c>
      <c r="AU42" s="34" t="n">
        <v>0.0072</v>
      </c>
      <c r="AV42" s="34" t="n">
        <v>-9999.9999</v>
      </c>
      <c r="AW42" s="34" t="n">
        <v>-9999.9999</v>
      </c>
      <c r="AX42" s="34" t="n">
        <v>0.0158</v>
      </c>
      <c r="AY42" s="34" t="n">
        <v>0.0461</v>
      </c>
      <c r="AZ42" s="34" t="n">
        <v>0.0619</v>
      </c>
      <c r="BA42" s="34" t="n">
        <v>-9999.9999</v>
      </c>
      <c r="BB42" s="34"/>
    </row>
    <row r="43" customFormat="false" ht="15.75" hidden="false" customHeight="false" outlineLevel="0" collapsed="false">
      <c r="A43" s="255" t="n">
        <f aca="false">IF(ISBLANK(VLOOKUP(D43,'Volumes flacons'!A5:C623,3)),0,1)</f>
        <v>1</v>
      </c>
      <c r="B43" s="256" t="n">
        <f aca="false">IF(ISBLANK(D43),0,IF(ISBLANK(E43),0,IF(ISBLANK(F43),0,1)))</f>
        <v>1</v>
      </c>
      <c r="C43" s="112" t="n">
        <v>9</v>
      </c>
      <c r="D43" s="113" t="n">
        <v>2036</v>
      </c>
      <c r="E43" s="135" t="n">
        <v>19.1</v>
      </c>
      <c r="F43" s="114" t="n">
        <v>2.503</v>
      </c>
      <c r="G43" s="197" t="n">
        <v>35.82355</v>
      </c>
      <c r="H43" s="113" t="n">
        <v>80</v>
      </c>
      <c r="I43" s="135" t="n">
        <v>80.4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109.39</v>
      </c>
      <c r="K43" s="117" t="n">
        <f aca="false">IF(ISBLANK(E43),"",(0.000824493-(0.0000040899*E43)+(0.000000076438*E43^2)-(0.00000000082467*E43^3)+(0.0000000000053875*E43^4)))</f>
        <v>0.000769232065238169</v>
      </c>
      <c r="L43" s="117" t="n">
        <f aca="false">IF(ISBLANK(E43),"",(-0.00000572466+(0.00000010227*E43)-(0.0000000016546*E43^2)))</f>
        <v>-4.374917626E-006</v>
      </c>
      <c r="M43" s="117" t="n">
        <f aca="false">IF(ISBLANK(E43),"",IF(ISBLANK(G43),(O43+(K43*35)+(L43*35^1.5)+(0.00000048314*35^2)),(O43+(K43*G43)+(L43*G43^1.5)+(0.00000048314*G43^2))))</f>
        <v>1.02562630124325</v>
      </c>
      <c r="N43" s="118" t="n">
        <f aca="false">IF(ISBLANK(D43),"",IF(ISBLANK(G43),J43*(1+0.00001*(35-20)),J43*(1+0.00001*(G43-20))))</f>
        <v>109.407309381345</v>
      </c>
      <c r="O43" s="117" t="n">
        <f aca="false">IF(ISBLANK(E43),"",(0.999842594+(0.00006793952*E43)-(0.00000909529*E43^2)+(0.0000001001685*E43^3)-(0.000000001120083*E43^4)+(0.000000000006536332*E43^5)))</f>
        <v>0.998387694553484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2.62123158835941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2.55573748955346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117.064202736131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114.139236283457</v>
      </c>
      <c r="T43" s="32" t="n">
        <v>0.06</v>
      </c>
      <c r="U43" s="32" t="n">
        <v>0.06</v>
      </c>
      <c r="V43" s="122" t="n">
        <v>16.9</v>
      </c>
      <c r="W43" s="122" t="n">
        <v>16.5</v>
      </c>
      <c r="X43" s="122" t="n">
        <v>16.8</v>
      </c>
      <c r="Y43" s="122" t="n">
        <v>16.5</v>
      </c>
      <c r="Z43" s="32" t="n">
        <v>1.38</v>
      </c>
      <c r="AA43" s="32" t="n">
        <v>1.35</v>
      </c>
      <c r="AB43" s="32" t="n">
        <v>5.27</v>
      </c>
      <c r="AC43" s="32" t="n">
        <v>5.15</v>
      </c>
      <c r="AD43" s="34" t="n">
        <v>0.0292</v>
      </c>
      <c r="AE43" s="34" t="n">
        <v>0.019</v>
      </c>
      <c r="AF43" s="34" t="n">
        <v>0.0106</v>
      </c>
      <c r="AG43" s="34" t="n">
        <v>0.0255</v>
      </c>
      <c r="AH43" s="34" t="n">
        <v>0.0269</v>
      </c>
      <c r="AI43" s="34" t="n">
        <v>0.0026</v>
      </c>
      <c r="AJ43" s="34" t="n">
        <v>0.0055</v>
      </c>
      <c r="AK43" s="34" t="n">
        <v>-9999.9999</v>
      </c>
      <c r="AL43" s="34" t="n">
        <v>0.0391</v>
      </c>
      <c r="AM43" s="34" t="n">
        <v>0.0041</v>
      </c>
      <c r="AN43" s="34" t="n">
        <v>0.0019</v>
      </c>
      <c r="AO43" s="34" t="n">
        <v>-9999.9999</v>
      </c>
      <c r="AP43" s="34" t="n">
        <v>0.0135</v>
      </c>
      <c r="AQ43" s="34"/>
      <c r="AR43" s="34" t="n">
        <v>0.0824</v>
      </c>
      <c r="AS43" s="34" t="n">
        <v>0.0339</v>
      </c>
      <c r="AT43" s="34" t="n">
        <v>0.1163</v>
      </c>
      <c r="AU43" s="34" t="n">
        <v>0.0161</v>
      </c>
      <c r="AV43" s="34" t="n">
        <v>-9999.9999</v>
      </c>
      <c r="AW43" s="34" t="n">
        <v>-9999.9999</v>
      </c>
      <c r="AX43" s="34" t="n">
        <v>0.0432</v>
      </c>
      <c r="AY43" s="34" t="n">
        <v>0.1446</v>
      </c>
      <c r="AZ43" s="34" t="n">
        <v>0.1878</v>
      </c>
      <c r="BA43" s="34" t="n">
        <v>0.0029</v>
      </c>
      <c r="BB43" s="34"/>
    </row>
    <row r="44" customFormat="false" ht="15.75" hidden="false" customHeight="false" outlineLevel="0" collapsed="false">
      <c r="A44" s="255" t="n">
        <f aca="false">IF(ISBLANK(VLOOKUP(D44,'Volumes flacons'!A5:C623,3)),0,1)</f>
        <v>1</v>
      </c>
      <c r="B44" s="256" t="n">
        <f aca="false">IF(ISBLANK(D44),0,IF(ISBLANK(E44),0,IF(ISBLANK(F44),0,1)))</f>
        <v>1</v>
      </c>
      <c r="C44" s="112" t="n">
        <v>10</v>
      </c>
      <c r="D44" s="113" t="n">
        <v>2037</v>
      </c>
      <c r="E44" s="135" t="n">
        <v>20.1</v>
      </c>
      <c r="F44" s="114" t="n">
        <v>2.8922</v>
      </c>
      <c r="G44" s="197" t="n">
        <v>35.87815</v>
      </c>
      <c r="H44" s="113" t="n">
        <v>60</v>
      </c>
      <c r="I44" s="135" t="n">
        <v>60.8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110.47</v>
      </c>
      <c r="K44" s="117" t="n">
        <f aca="false">IF(ISBLANK(E44),"",(0.000824493-(0.0000040899*E44)+(0.000000076438*E44^2)-(0.00000000082467*E44^3)+(0.0000000000053875*E44^4)))</f>
        <v>0.000767350280084869</v>
      </c>
      <c r="L44" s="117" t="n">
        <f aca="false">IF(ISBLANK(E44),"",(-0.00000572466+(0.00000010227*E44)-(0.0000000016546*E44^2)))</f>
        <v>-4.337507946E-006</v>
      </c>
      <c r="M44" s="117" t="n">
        <f aca="false">IF(ISBLANK(E44),"",IF(ISBLANK(G44),(O44+(K44*35)+(L44*35^1.5)+(0.00000048314*35^2)),(O44+(K44*G44)+(L44*G44^1.5)+(0.00000048314*G44^2))))</f>
        <v>1.02540651593269</v>
      </c>
      <c r="N44" s="118" t="n">
        <f aca="false">IF(ISBLANK(D44),"",IF(ISBLANK(G44),J44*(1+0.00001*(35-20)),J44*(1+0.00001*(G44-20))))</f>
        <v>110.487540592305</v>
      </c>
      <c r="O44" s="117" t="n">
        <f aca="false">IF(ISBLANK(E44),"",(0.999842594+(0.00006793952*E44)-(0.00000909529*E44^2)+(0.0000001001685*E44^3)-(0.000000001120083*E44^4)+(0.000000000006536332*E44^5)))</f>
        <v>0.998185638567294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3.00111043945356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2.92675187140177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134.029592225996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130.708738576803</v>
      </c>
      <c r="T44" s="32" t="n">
        <v>0.07</v>
      </c>
      <c r="U44" s="32" t="n">
        <v>0.07</v>
      </c>
      <c r="V44" s="122" t="n">
        <v>13.8</v>
      </c>
      <c r="W44" s="122" t="n">
        <v>13.5</v>
      </c>
      <c r="X44" s="122" t="n">
        <v>13.7</v>
      </c>
      <c r="Y44" s="122" t="n">
        <v>13.4</v>
      </c>
      <c r="Z44" s="32" t="n">
        <v>1.16</v>
      </c>
      <c r="AA44" s="32" t="n">
        <v>1.13</v>
      </c>
      <c r="AB44" s="32" t="n">
        <v>4.05</v>
      </c>
      <c r="AC44" s="32" t="n">
        <v>3.96</v>
      </c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</row>
    <row r="45" customFormat="false" ht="15.75" hidden="false" customHeight="false" outlineLevel="0" collapsed="false">
      <c r="A45" s="255" t="n">
        <f aca="false">IF(ISBLANK(VLOOKUP(D45,'Volumes flacons'!A5:C623,3)),0,1)</f>
        <v>1</v>
      </c>
      <c r="B45" s="256" t="n">
        <f aca="false">IF(ISBLANK(D45),0,IF(ISBLANK(E45),0,IF(ISBLANK(F45),0,1)))</f>
        <v>1</v>
      </c>
      <c r="C45" s="112" t="n">
        <v>11</v>
      </c>
      <c r="D45" s="113" t="n">
        <v>2186</v>
      </c>
      <c r="E45" s="135" t="n">
        <v>20.2</v>
      </c>
      <c r="F45" s="114" t="n">
        <v>2.9369</v>
      </c>
      <c r="G45" s="197" t="n">
        <v>35.8772</v>
      </c>
      <c r="H45" s="113" t="n">
        <v>60</v>
      </c>
      <c r="I45" s="135" t="n">
        <v>60.7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112.01</v>
      </c>
      <c r="K45" s="117" t="n">
        <f aca="false">IF(ISBLANK(E45),"",(0.000824493-(0.0000040899*E45)+(0.000000076438*E45^2)-(0.00000000082467*E45^3)+(0.0000000000053875*E45^4)))</f>
        <v>0.00076716651557126</v>
      </c>
      <c r="L45" s="117" t="n">
        <f aca="false">IF(ISBLANK(E45),"",(-0.00000572466+(0.00000010227*E45)-(0.0000000016546*E45^2)))</f>
        <v>-4.333948984E-006</v>
      </c>
      <c r="M45" s="117" t="n">
        <f aca="false">IF(ISBLANK(E45),"",IF(ISBLANK(G45),(O45+(K45*35)+(L45*35^1.5)+(0.00000048314*35^2)),(O45+(K45*G45)+(L45*G45^1.5)+(0.00000048314*G45^2))))</f>
        <v>1.02537917728268</v>
      </c>
      <c r="N45" s="118" t="n">
        <f aca="false">IF(ISBLANK(D45),"",IF(ISBLANK(G45),J45*(1+0.00001*(35-20)),J45*(1+0.00001*(G45-20))))</f>
        <v>112.02778405172</v>
      </c>
      <c r="O45" s="117" t="n">
        <f aca="false">IF(ISBLANK(E45),"",(0.999842594+(0.00006793952*E45)-(0.00000909529*E45^2)+(0.0000001001685*E45^3)-(0.000000001120083*E45^4)+(0.000000000006536332*E45^5)))</f>
        <v>0.998164852962328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3.00506222755849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2.93068388176373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134.206079082762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130.884342159568</v>
      </c>
      <c r="T45" s="32" t="n">
        <v>0.07</v>
      </c>
      <c r="U45" s="32" t="n">
        <v>0.07</v>
      </c>
      <c r="V45" s="122" t="n">
        <v>13.8</v>
      </c>
      <c r="W45" s="122" t="n">
        <v>13.5</v>
      </c>
      <c r="X45" s="122" t="n">
        <v>13.7</v>
      </c>
      <c r="Y45" s="122" t="n">
        <v>13.4</v>
      </c>
      <c r="Z45" s="32" t="n">
        <v>1.12</v>
      </c>
      <c r="AA45" s="32" t="n">
        <v>1.09</v>
      </c>
      <c r="AB45" s="32" t="n">
        <v>4.09</v>
      </c>
      <c r="AC45" s="32" t="n">
        <v>4</v>
      </c>
      <c r="AD45" s="34" t="n">
        <v>0.0725</v>
      </c>
      <c r="AE45" s="34" t="n">
        <v>0.0489</v>
      </c>
      <c r="AF45" s="34" t="n">
        <v>0.0157</v>
      </c>
      <c r="AG45" s="34" t="n">
        <v>0.0718</v>
      </c>
      <c r="AH45" s="34" t="n">
        <v>0.0578</v>
      </c>
      <c r="AI45" s="34" t="n">
        <v>0.0083</v>
      </c>
      <c r="AJ45" s="34" t="n">
        <v>0.018</v>
      </c>
      <c r="AK45" s="34" t="n">
        <v>0.0025</v>
      </c>
      <c r="AL45" s="34" t="n">
        <v>0.1144</v>
      </c>
      <c r="AM45" s="34" t="n">
        <v>0.0097</v>
      </c>
      <c r="AN45" s="34" t="n">
        <v>0.0047</v>
      </c>
      <c r="AO45" s="34" t="n">
        <v>-9999.9999</v>
      </c>
      <c r="AP45" s="34" t="n">
        <v>0.0562</v>
      </c>
      <c r="AQ45" s="34"/>
      <c r="AR45" s="34" t="n">
        <v>0.1587</v>
      </c>
      <c r="AS45" s="34" t="n">
        <v>0.1233</v>
      </c>
      <c r="AT45" s="34" t="n">
        <v>0.282</v>
      </c>
      <c r="AU45" s="34" t="n">
        <v>0.0413</v>
      </c>
      <c r="AV45" s="34" t="n">
        <v>-9999.9999</v>
      </c>
      <c r="AW45" s="34" t="n">
        <v>-9999.9999</v>
      </c>
      <c r="AX45" s="34" t="n">
        <v>0.1371</v>
      </c>
      <c r="AY45" s="34" t="n">
        <v>0.3747</v>
      </c>
      <c r="AZ45" s="34" t="n">
        <v>0.5118</v>
      </c>
      <c r="BA45" s="34" t="n">
        <v>0.0057</v>
      </c>
      <c r="BB45" s="34"/>
    </row>
    <row r="46" customFormat="false" ht="15.75" hidden="false" customHeight="false" outlineLevel="0" collapsed="false">
      <c r="A46" s="255" t="n">
        <f aca="false">IF(ISBLANK(VLOOKUP(D46,'Volumes flacons'!A5:C623,3)),0,1)</f>
        <v>1</v>
      </c>
      <c r="B46" s="256" t="n">
        <f aca="false">IF(ISBLANK(D46),0,IF(ISBLANK(E46),0,IF(ISBLANK(F46),0,1)))</f>
        <v>1</v>
      </c>
      <c r="C46" s="112" t="n">
        <v>12</v>
      </c>
      <c r="D46" s="113" t="n">
        <v>2052</v>
      </c>
      <c r="E46" s="135" t="n">
        <v>22.8</v>
      </c>
      <c r="F46" s="114" t="n">
        <v>4.0672</v>
      </c>
      <c r="G46" s="197" t="n">
        <v>35.87675</v>
      </c>
      <c r="H46" s="113" t="n">
        <v>40</v>
      </c>
      <c r="I46" s="135" t="n">
        <v>40.4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117.8815891</v>
      </c>
      <c r="K46" s="117" t="n">
        <f aca="false">IF(ISBLANK(E46),"",(0.000824493-(0.0000040899*E46)+(0.000000076438*E46^2)-(0.00000000082467*E46^3)+(0.0000000000053875*E46^4)))</f>
        <v>0.00076266041445408</v>
      </c>
      <c r="L46" s="117" t="n">
        <f aca="false">IF(ISBLANK(E46),"",(-0.00000572466+(0.00000010227*E46)-(0.0000000016546*E46^2)))</f>
        <v>-4.253031264E-006</v>
      </c>
      <c r="M46" s="117" t="n">
        <f aca="false">IF(ISBLANK(E46),"",IF(ISBLANK(G46),(O46+(K46*35)+(L46*35^1.5)+(0.00000048314*35^2)),(O46+(K46*G46)+(L46*G46^1.5)+(0.00000048314*G46^2))))</f>
        <v>1.02465804551108</v>
      </c>
      <c r="N46" s="118" t="n">
        <f aca="false">IF(ISBLANK(D46),"",IF(ISBLANK(G46),J46*(1+0.00001*(35-20)),J46*(1+0.00001*(G46-20))))</f>
        <v>117.900304865197</v>
      </c>
      <c r="O46" s="117" t="n">
        <f aca="false">IF(ISBLANK(E46),"",(0.999842594+(0.00006793952*E46)-(0.00000909529*E46^2)+(0.0000001001685*E46^3)-(0.000000001120083*E46^4)+(0.000000000006536332*E46^5)))</f>
        <v>0.997588340210283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3.95637994209254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3.86117101156333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176.691928213853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172.439897376418</v>
      </c>
      <c r="T46" s="32" t="n">
        <v>0.1</v>
      </c>
      <c r="U46" s="32" t="n">
        <v>0.1</v>
      </c>
      <c r="V46" s="32" t="n">
        <v>2.46</v>
      </c>
      <c r="W46" s="32" t="n">
        <v>2.4</v>
      </c>
      <c r="X46" s="32" t="n">
        <v>2.36</v>
      </c>
      <c r="Y46" s="32" t="n">
        <v>2.31</v>
      </c>
      <c r="Z46" s="32" t="n">
        <v>0.44</v>
      </c>
      <c r="AA46" s="32" t="n">
        <v>0.43</v>
      </c>
      <c r="AB46" s="32" t="n">
        <v>2.4</v>
      </c>
      <c r="AC46" s="32" t="n">
        <v>2.35</v>
      </c>
      <c r="AD46" s="34" t="n">
        <v>0.0859</v>
      </c>
      <c r="AE46" s="34" t="n">
        <v>0.0789</v>
      </c>
      <c r="AF46" s="34" t="n">
        <v>0.0332</v>
      </c>
      <c r="AG46" s="34" t="n">
        <v>0.1001</v>
      </c>
      <c r="AH46" s="34" t="n">
        <v>0.0426</v>
      </c>
      <c r="AI46" s="34" t="n">
        <v>0.0101</v>
      </c>
      <c r="AJ46" s="34" t="n">
        <v>0.006</v>
      </c>
      <c r="AK46" s="34" t="n">
        <v>0.0069</v>
      </c>
      <c r="AL46" s="34" t="n">
        <v>0.2162</v>
      </c>
      <c r="AM46" s="34" t="n">
        <v>0.0153</v>
      </c>
      <c r="AN46" s="34" t="n">
        <v>0.0047</v>
      </c>
      <c r="AO46" s="34" t="n">
        <v>-9999.9999</v>
      </c>
      <c r="AP46" s="34" t="n">
        <v>0.1438</v>
      </c>
      <c r="AQ46" s="34"/>
      <c r="AR46" s="34" t="n">
        <v>0.0524</v>
      </c>
      <c r="AS46" s="34" t="n">
        <v>0.1553</v>
      </c>
      <c r="AT46" s="34" t="n">
        <v>0.2077</v>
      </c>
      <c r="AU46" s="34" t="n">
        <v>0.0452</v>
      </c>
      <c r="AV46" s="34" t="n">
        <v>-9999.9999</v>
      </c>
      <c r="AW46" s="34" t="n">
        <v>-9999.9999</v>
      </c>
      <c r="AX46" s="34" t="n">
        <v>0.1585</v>
      </c>
      <c r="AY46" s="34" t="n">
        <v>0.4902</v>
      </c>
      <c r="AZ46" s="34" t="n">
        <v>0.6487</v>
      </c>
      <c r="BA46" s="34" t="n">
        <v>0.0046</v>
      </c>
      <c r="BB46" s="34"/>
    </row>
    <row r="47" customFormat="false" ht="15.75" hidden="false" customHeight="false" outlineLevel="0" collapsed="false">
      <c r="A47" s="255"/>
      <c r="B47" s="256"/>
      <c r="C47" s="112" t="n">
        <v>13</v>
      </c>
      <c r="D47" s="113"/>
      <c r="E47" s="135"/>
      <c r="F47" s="114"/>
      <c r="G47" s="197"/>
      <c r="H47" s="113" t="n">
        <v>40</v>
      </c>
      <c r="I47" s="135" t="n">
        <v>40.1</v>
      </c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</row>
    <row r="48" s="257" customFormat="true" ht="15.75" hidden="false" customHeight="false" outlineLevel="0" collapsed="false">
      <c r="A48" s="257" t="n">
        <f aca="false">IF(ISBLANK(VLOOKUP(D48,'Volumes flacons'!A5:C623,3)),0,1)</f>
        <v>1</v>
      </c>
      <c r="B48" s="254" t="n">
        <f aca="false">IF(ISBLANK(D48),0,IF(ISBLANK(E48),0,IF(ISBLANK(F48),0,1)))</f>
        <v>1</v>
      </c>
      <c r="C48" s="141" t="n">
        <v>14</v>
      </c>
      <c r="D48" s="142" t="n">
        <v>2051</v>
      </c>
      <c r="E48" s="142" t="n">
        <v>28.2</v>
      </c>
      <c r="F48" s="143" t="n">
        <v>4.6131</v>
      </c>
      <c r="G48" s="144" t="n">
        <v>35.0932</v>
      </c>
      <c r="H48" s="142" t="n">
        <v>20</v>
      </c>
      <c r="I48" s="142" t="n">
        <v>20.4</v>
      </c>
      <c r="J48" s="145" t="n">
        <f aca="false">IF(ISBLANK(D48),"",IF(VLOOKUP(D48,'Volumes flacons'!$A$5:$C$1023,2)=0,"",IF(D48&gt;'Volumes flacons'!$A$1023,"Mauvais numéro",IF(D48&lt;'Volumes flacons'!$A$5,"Mauvais numéro",(VLOOKUP(D48,'Volumes flacons'!$A$5:$C$1023,3))))))</f>
        <v>111.8382733</v>
      </c>
      <c r="K48" s="182" t="n">
        <f aca="false">IF(ISBLANK(E48),"",(0.000824493-(0.0000040899*E48)+(0.000000076438*E48^2)-(0.00000000082467*E48^3)+(0.0000000000053875*E48^4)))</f>
        <v>0.00075485760789126</v>
      </c>
      <c r="L48" s="182" t="n">
        <f aca="false">IF(ISBLANK(E48),"",(-0.00000572466+(0.00000010227*E48)-(0.0000000016546*E48^2)))</f>
        <v>-4.156450104E-006</v>
      </c>
      <c r="M48" s="182" t="n">
        <f aca="false">IF(ISBLANK(E48),"",IF(ISBLANK(G48),(O48+(K48*35)+(L48*35^1.5)+(0.00000048314*35^2)),(O48+(K48*G48)+(L48*G48^1.5)+(0.00000048314*G48^2))))</f>
        <v>1.02240141130853</v>
      </c>
      <c r="N48" s="183" t="n">
        <f aca="false">IF(ISBLANK(D48),"",IF(ISBLANK(G48),J48*(1+0.00001*(35-20)),J48*(1+0.00001*(G48-20))))</f>
        <v>111.855153274266</v>
      </c>
      <c r="O48" s="182" t="n">
        <f aca="false">IF(ISBLANK(E48),"",(0.999842594+(0.00006793952*E48)-(0.00000909529*E48^2)+(0.0000001001685*E48^3)-(0.000000001120083*E48^4)+(0.000000000006536332*E48^5)))</f>
        <v>0.996180125720464</v>
      </c>
      <c r="P48" s="148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4.73650727397513</v>
      </c>
      <c r="Q48" s="149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4.6327276367049</v>
      </c>
      <c r="R48" s="150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211.532414855729</v>
      </c>
      <c r="S48" s="150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206.897616255241</v>
      </c>
      <c r="T48" s="184" t="n">
        <v>0.01</v>
      </c>
      <c r="U48" s="184" t="n">
        <v>0.01</v>
      </c>
      <c r="V48" s="184" t="n">
        <v>0.03</v>
      </c>
      <c r="W48" s="184" t="n">
        <v>0.03</v>
      </c>
      <c r="X48" s="184" t="n">
        <v>0.02</v>
      </c>
      <c r="Y48" s="184" t="n">
        <v>0.02</v>
      </c>
      <c r="Z48" s="184" t="n">
        <v>0.01</v>
      </c>
      <c r="AA48" s="184" t="n">
        <v>0.01</v>
      </c>
      <c r="AB48" s="184" t="n">
        <v>1.19</v>
      </c>
      <c r="AC48" s="184" t="n">
        <v>1.16</v>
      </c>
      <c r="AD48" s="30" t="n">
        <v>0.0069</v>
      </c>
      <c r="AE48" s="30" t="n">
        <v>0.0172</v>
      </c>
      <c r="AF48" s="30" t="n">
        <v>0.0234</v>
      </c>
      <c r="AG48" s="30" t="n">
        <v>0.0091</v>
      </c>
      <c r="AH48" s="30" t="n">
        <v>0.0098</v>
      </c>
      <c r="AI48" s="30" t="n">
        <v>-9999.9999</v>
      </c>
      <c r="AJ48" s="30" t="n">
        <v>-9999.9999</v>
      </c>
      <c r="AK48" s="30" t="n">
        <v>-9999.9999</v>
      </c>
      <c r="AL48" s="30" t="n">
        <v>0.0409</v>
      </c>
      <c r="AM48" s="30" t="n">
        <v>0.0108</v>
      </c>
      <c r="AN48" s="30" t="n">
        <v>-9999.9999</v>
      </c>
      <c r="AO48" s="30" t="n">
        <v>-9999.9999</v>
      </c>
      <c r="AP48" s="30" t="n">
        <v>0.1253</v>
      </c>
      <c r="AQ48" s="30"/>
      <c r="AR48" s="30" t="n">
        <v>0.0097</v>
      </c>
      <c r="AS48" s="30" t="n">
        <v>0.0146</v>
      </c>
      <c r="AT48" s="30" t="n">
        <v>0.0243</v>
      </c>
      <c r="AU48" s="30" t="n">
        <v>0.0261</v>
      </c>
      <c r="AV48" s="30" t="n">
        <v>-9999.9999</v>
      </c>
      <c r="AW48" s="30" t="n">
        <v>-9999.9999</v>
      </c>
      <c r="AX48" s="30" t="n">
        <v>0.1006</v>
      </c>
      <c r="AY48" s="30" t="n">
        <v>0.1819</v>
      </c>
      <c r="AZ48" s="34" t="n">
        <v>0.2825</v>
      </c>
      <c r="BA48" s="30" t="n">
        <v>0.0026</v>
      </c>
      <c r="BB48" s="30"/>
    </row>
    <row r="49" customFormat="false" ht="15.75" hidden="false" customHeight="false" outlineLevel="0" collapsed="false">
      <c r="A49" s="255"/>
      <c r="B49" s="256"/>
      <c r="C49" s="112" t="n">
        <v>15</v>
      </c>
      <c r="D49" s="113"/>
      <c r="E49" s="156"/>
      <c r="F49" s="258"/>
      <c r="G49" s="259"/>
      <c r="H49" s="156" t="n">
        <v>10</v>
      </c>
      <c r="I49" s="159" t="n">
        <v>10.1</v>
      </c>
      <c r="J49" s="116"/>
      <c r="K49" s="160"/>
      <c r="L49" s="160"/>
      <c r="M49" s="160"/>
      <c r="N49" s="161"/>
      <c r="O49" s="160"/>
      <c r="P49" s="162"/>
      <c r="Q49" s="120"/>
      <c r="R49" s="163"/>
      <c r="S49" s="163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4" t="n">
        <v>0.0033</v>
      </c>
      <c r="AE49" s="34" t="n">
        <v>0.0093</v>
      </c>
      <c r="AF49" s="34" t="n">
        <v>0.0114</v>
      </c>
      <c r="AG49" s="34" t="n">
        <v>0.0051</v>
      </c>
      <c r="AH49" s="34" t="n">
        <v>0.0074</v>
      </c>
      <c r="AI49" s="34" t="n">
        <v>-9999.9999</v>
      </c>
      <c r="AJ49" s="34" t="n">
        <v>-9999.9999</v>
      </c>
      <c r="AK49" s="34" t="n">
        <v>-9999.9999</v>
      </c>
      <c r="AL49" s="34" t="n">
        <v>0.0228</v>
      </c>
      <c r="AM49" s="34" t="n">
        <v>0.0071</v>
      </c>
      <c r="AN49" s="34" t="n">
        <v>-9999.9999</v>
      </c>
      <c r="AO49" s="34" t="n">
        <v>-9999.9999</v>
      </c>
      <c r="AP49" s="34" t="n">
        <v>0.1168</v>
      </c>
      <c r="AQ49" s="34"/>
      <c r="AR49" s="34" t="n">
        <v>0.0063</v>
      </c>
      <c r="AS49" s="34" t="n">
        <v>0.0064</v>
      </c>
      <c r="AT49" s="34" t="n">
        <v>0.0127</v>
      </c>
      <c r="AU49" s="34" t="n">
        <v>0.0173</v>
      </c>
      <c r="AV49" s="34" t="n">
        <v>-9999.9999</v>
      </c>
      <c r="AW49" s="34" t="n">
        <v>-9999.9999</v>
      </c>
      <c r="AX49" s="34" t="n">
        <v>0.0695</v>
      </c>
      <c r="AY49" s="34" t="n">
        <v>0.0899</v>
      </c>
      <c r="AZ49" s="34" t="n">
        <v>0.1594</v>
      </c>
      <c r="BA49" s="34" t="n">
        <v>0.0016</v>
      </c>
      <c r="BB49" s="34"/>
    </row>
    <row r="50" customFormat="false" ht="15.75" hidden="false" customHeight="false" outlineLevel="0" collapsed="false">
      <c r="A50" s="255" t="n">
        <f aca="false">IF(ISBLANK(VLOOKUP(D50,'Volumes flacons'!A5:C623,3)),0,1)</f>
        <v>1</v>
      </c>
      <c r="B50" s="256" t="n">
        <f aca="false">IF(ISBLANK(D50),0,IF(ISBLANK(E50),0,IF(ISBLANK(F50),0,1)))</f>
        <v>1</v>
      </c>
      <c r="C50" s="112" t="n">
        <v>16</v>
      </c>
      <c r="D50" s="113" t="n">
        <v>2050</v>
      </c>
      <c r="E50" s="113" t="n">
        <v>29.1</v>
      </c>
      <c r="F50" s="114" t="n">
        <v>4.3299</v>
      </c>
      <c r="G50" s="136" t="n">
        <v>34.87565</v>
      </c>
      <c r="H50" s="113" t="n">
        <v>0</v>
      </c>
      <c r="I50" s="113" t="n">
        <v>3.8</v>
      </c>
      <c r="J50" s="116" t="n">
        <f aca="false">IF(ISBLANK(D50),"",IF(VLOOKUP(D50,'Volumes flacons'!$A$5:$C$1023,2)=0,"",IF(D50&gt;'Volumes flacons'!$A$1023,"Mauvais numéro",IF(D50&lt;'Volumes flacons'!$A$5,"Mauvais numéro",(VLOOKUP(D50,'Volumes flacons'!$A$5:$C$1023,3))))))</f>
        <v>111.03</v>
      </c>
      <c r="K50" s="117" t="n">
        <f aca="false">IF(ISBLANK(E50),"",(0.000824493-(0.0000040899*E50)+(0.000000076438*E50^2)-(0.00000000082467*E50^3)+(0.0000000000053875*E50^4)))</f>
        <v>0.000753747020782669</v>
      </c>
      <c r="L50" s="117" t="n">
        <f aca="false">IF(ISBLANK(E50),"",(-0.00000572466+(0.00000010227*E50)-(0.0000000016546*E50^2)))</f>
        <v>-4.149734826E-006</v>
      </c>
      <c r="M50" s="117" t="n">
        <f aca="false">IF(ISBLANK(E50),"",IF(ISBLANK(G50),(O50+(K50*35)+(L50*35^1.5)+(0.00000048314*35^2)),(O50+(K50*G50)+(L50*G50^1.5)+(0.00000048314*G50^2))))</f>
        <v>1.0219396040777</v>
      </c>
      <c r="N50" s="118" t="n">
        <f aca="false">IF(ISBLANK(D50),"",IF(ISBLANK(G50),J50*(1+0.00001*(35-20)),J50*(1+0.00001*(G50-20))))</f>
        <v>111.046516434195</v>
      </c>
      <c r="O50" s="117" t="n">
        <f aca="false">IF(ISBLANK(E50),"",(0.999842594+(0.00006793952*E50)-(0.00000909529*E50^2)+(0.0000001001685*E50^3)-(0.000000001120083*E50^4)+(0.000000000006536332*E50^5)))</f>
        <v>0.995919218845254</v>
      </c>
      <c r="P50" s="119" t="n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>4.47774101273361</v>
      </c>
      <c r="Q50" s="120" t="n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>4.38161021929938</v>
      </c>
      <c r="R50" s="121" t="n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>199.975913628683</v>
      </c>
      <c r="S50" s="121" t="n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>195.68271239391</v>
      </c>
      <c r="T50" s="32" t="n">
        <v>0.01</v>
      </c>
      <c r="U50" s="32" t="n">
        <v>0.01</v>
      </c>
      <c r="V50" s="32" t="n">
        <v>0.04</v>
      </c>
      <c r="W50" s="32" t="n">
        <v>0.04</v>
      </c>
      <c r="X50" s="32" t="n">
        <v>0.03</v>
      </c>
      <c r="Y50" s="32" t="n">
        <v>0.03</v>
      </c>
      <c r="Z50" s="32" t="n">
        <v>0.01</v>
      </c>
      <c r="AA50" s="32" t="n">
        <v>0.01</v>
      </c>
      <c r="AB50" s="32" t="n">
        <v>1.17</v>
      </c>
      <c r="AC50" s="32" t="n">
        <v>1.14</v>
      </c>
      <c r="AD50" s="34" t="n">
        <v>0.0035</v>
      </c>
      <c r="AE50" s="34" t="n">
        <v>0.0094</v>
      </c>
      <c r="AF50" s="34" t="n">
        <v>0.0131</v>
      </c>
      <c r="AG50" s="34" t="n">
        <v>0.0045</v>
      </c>
      <c r="AH50" s="34" t="n">
        <v>0.0069</v>
      </c>
      <c r="AI50" s="34" t="n">
        <v>-9999.9999</v>
      </c>
      <c r="AJ50" s="34" t="n">
        <v>-9999.9999</v>
      </c>
      <c r="AK50" s="34" t="n">
        <v>-9999.9999</v>
      </c>
      <c r="AL50" s="34" t="n">
        <v>0.0216</v>
      </c>
      <c r="AM50" s="34" t="n">
        <v>0.0076</v>
      </c>
      <c r="AN50" s="34" t="n">
        <v>-9999.9999</v>
      </c>
      <c r="AO50" s="34" t="n">
        <v>-9999.9999</v>
      </c>
      <c r="AP50" s="34" t="n">
        <v>0.1048</v>
      </c>
      <c r="AQ50" s="34"/>
      <c r="AR50" s="34" t="n">
        <v>0.0048</v>
      </c>
      <c r="AS50" s="34" t="n">
        <v>0.0054</v>
      </c>
      <c r="AT50" s="34" t="n">
        <v>0.0102</v>
      </c>
      <c r="AU50" s="34" t="n">
        <v>0.0161</v>
      </c>
      <c r="AV50" s="34" t="n">
        <v>-9999.9999</v>
      </c>
      <c r="AW50" s="34" t="n">
        <v>-9999.9999</v>
      </c>
      <c r="AX50" s="34" t="n">
        <v>0.0618</v>
      </c>
      <c r="AY50" s="34" t="n">
        <v>0.0911</v>
      </c>
      <c r="AZ50" s="34" t="n">
        <v>0.1529</v>
      </c>
      <c r="BA50" s="34" t="n">
        <v>-9999.9999</v>
      </c>
      <c r="BB50" s="34"/>
    </row>
    <row r="51" customFormat="false" ht="15.75" hidden="false" customHeight="false" outlineLevel="0" collapsed="false">
      <c r="A51" s="255" t="n">
        <f aca="false">IF(ISBLANK(VLOOKUP(D51,'Volumes flacons'!A5:C623,3)),0,1)</f>
        <v>1</v>
      </c>
      <c r="B51" s="256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</row>
    <row r="52" customFormat="false" ht="15.75" hidden="false" customHeight="false" outlineLevel="0" collapsed="false">
      <c r="A52" s="255" t="n">
        <f aca="false">IF(ISBLANK(VLOOKUP(D52,'Volumes flacons'!A5:C623,3)),0,1)</f>
        <v>1</v>
      </c>
      <c r="B52" s="256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2"/>
      <c r="W52" s="122"/>
      <c r="X52" s="122"/>
      <c r="Y52" s="122"/>
      <c r="Z52" s="32"/>
      <c r="AA52" s="32"/>
      <c r="AB52" s="122"/>
      <c r="AC52" s="122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</row>
    <row r="53" customFormat="false" ht="15.75" hidden="false" customHeight="false" outlineLevel="0" collapsed="false">
      <c r="A53" s="255" t="n">
        <f aca="false">IF(ISBLANK(VLOOKUP(D53,'Volumes flacons'!A5:C623,3)),0,1)</f>
        <v>1</v>
      </c>
      <c r="B53" s="256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</row>
    <row r="54" customFormat="false" ht="15.75" hidden="false" customHeight="false" outlineLevel="0" collapsed="false">
      <c r="A54" s="255" t="n">
        <f aca="false">IF(ISBLANK(VLOOKUP(D54,'Volumes flacons'!A5:C623,3)),0,1)</f>
        <v>1</v>
      </c>
      <c r="B54" s="256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32"/>
      <c r="U54" s="32"/>
      <c r="V54" s="122"/>
      <c r="W54" s="122"/>
      <c r="X54" s="122"/>
      <c r="Y54" s="122"/>
      <c r="Z54" s="32"/>
      <c r="AA54" s="32"/>
      <c r="AB54" s="122"/>
      <c r="AC54" s="122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</row>
    <row r="55" customFormat="false" ht="15.75" hidden="false" customHeight="false" outlineLevel="0" collapsed="false">
      <c r="A55" s="255" t="n">
        <f aca="false">IF(ISBLANK(VLOOKUP(D55,'Volumes flacons'!A5:C623,3)),0,1)</f>
        <v>1</v>
      </c>
      <c r="B55" s="256" t="n">
        <f aca="false">IF(ISBLANK(D55),0,IF(ISBLANK(E55),0,IF(ISBLANK(F55),0,1)))</f>
        <v>0</v>
      </c>
      <c r="C55" s="112" t="n">
        <v>18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</row>
    <row r="56" customFormat="false" ht="15.75" hidden="false" customHeight="false" outlineLevel="0" collapsed="false">
      <c r="A56" s="255" t="n">
        <f aca="false">IF(ISBLANK(VLOOKUP(D56,'Volumes flacons'!A5:C623,3)),0,1)</f>
        <v>1</v>
      </c>
      <c r="B56" s="256" t="n">
        <f aca="false">IF(ISBLANK(D56),0,IF(ISBLANK(E56),0,IF(ISBLANK(F56),0,1)))</f>
        <v>0</v>
      </c>
      <c r="C56" s="112" t="n">
        <v>19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</row>
    <row r="57" customFormat="false" ht="15.75" hidden="false" customHeight="false" outlineLevel="0" collapsed="false">
      <c r="A57" s="255" t="n">
        <f aca="false">IF(ISBLANK(VLOOKUP(D57,'Volumes flacons'!A5:C623,3)),0,1)</f>
        <v>1</v>
      </c>
      <c r="B57" s="256" t="n">
        <f aca="false">IF(ISBLANK(D57),0,IF(ISBLANK(E57),0,IF(ISBLANK(F57),0,1)))</f>
        <v>0</v>
      </c>
      <c r="C57" s="112" t="n">
        <v>20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</row>
    <row r="58" customFormat="false" ht="15.75" hidden="false" customHeight="false" outlineLevel="0" collapsed="false">
      <c r="A58" s="255" t="n">
        <f aca="false">IF(ISBLANK(VLOOKUP(D58,'Volumes flacons'!A5:C623,3)),0,1)</f>
        <v>1</v>
      </c>
      <c r="B58" s="256" t="n">
        <f aca="false">IF(ISBLANK(D58),0,IF(ISBLANK(E58),0,IF(ISBLANK(F58),0,1)))</f>
        <v>0</v>
      </c>
      <c r="C58" s="112" t="n">
        <v>21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</row>
    <row r="59" customFormat="false" ht="15.75" hidden="false" customHeight="false" outlineLevel="0" collapsed="false">
      <c r="A59" s="255" t="n">
        <f aca="false">IF(ISBLANK(VLOOKUP(D59,'Volumes flacons'!A5:C623,3)),0,1)</f>
        <v>1</v>
      </c>
      <c r="B59" s="256" t="n">
        <f aca="false">IF(ISBLANK(D59),0,IF(ISBLANK(E59),0,IF(ISBLANK(F59),0,1)))</f>
        <v>0</v>
      </c>
      <c r="C59" s="112" t="n">
        <v>22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32"/>
      <c r="U59" s="32"/>
      <c r="V59" s="122"/>
      <c r="W59" s="122"/>
      <c r="X59" s="122"/>
      <c r="Y59" s="122"/>
      <c r="Z59" s="32"/>
      <c r="AA59" s="32"/>
      <c r="AB59" s="122"/>
      <c r="AC59" s="122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</row>
    <row r="60" customFormat="false" ht="15.75" hidden="false" customHeight="false" outlineLevel="0" collapsed="false">
      <c r="A60" s="255" t="n">
        <f aca="false">IF(ISBLANK(VLOOKUP(D60,'Volumes flacons'!A5:C623,3)),0,1)</f>
        <v>1</v>
      </c>
      <c r="B60" s="256" t="n">
        <f aca="false">IF(ISBLANK(D60),0,IF(ISBLANK(E60),0,IF(ISBLANK(F60),0,1)))</f>
        <v>0</v>
      </c>
      <c r="C60" s="112" t="n">
        <v>23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</row>
    <row r="61" customFormat="false" ht="15.75" hidden="false" customHeight="false" outlineLevel="0" collapsed="false">
      <c r="A61" s="255" t="n">
        <f aca="false">IF(ISBLANK(VLOOKUP(D61,'Volumes flacons'!A5:C623,3)),0,1)</f>
        <v>1</v>
      </c>
      <c r="B61" s="256" t="n">
        <f aca="false">IF(ISBLANK(D61),0,IF(ISBLANK(E61),0,IF(ISBLANK(F61),0,1)))</f>
        <v>0</v>
      </c>
      <c r="C61" s="112" t="n">
        <v>24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</row>
    <row r="63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1" sqref="T45:AC45 I1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203" t="n">
        <v>4.9673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5</v>
      </c>
      <c r="J9" s="29" t="n">
        <v>59.88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-5°59.88</v>
      </c>
      <c r="P9" s="29" t="s">
        <v>16</v>
      </c>
      <c r="Q9" s="33" t="n">
        <f aca="false">IF(ISBLANK(I9),"",IF(ISBLANK(J9),"",IF(J9&gt;60,"ERREUR !!",O11*(I9+(J9/60)))))</f>
        <v>-5.998</v>
      </c>
      <c r="R9" s="33"/>
      <c r="V9" s="203" t="n">
        <v>4.9665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8</v>
      </c>
      <c r="J10" s="29" t="n">
        <v>29.93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8°29,93</v>
      </c>
      <c r="P10" s="29" t="s">
        <v>14</v>
      </c>
      <c r="Q10" s="33" t="n">
        <f aca="false">IF(ISBLANK(I10),"",IF(ISBLANK(J10),"",IF(J10&gt;60,"ERREUR !!",O12*(I10+(J10/60)))))</f>
        <v>8.49883333333333</v>
      </c>
      <c r="R10" s="33"/>
      <c r="S10" s="35"/>
      <c r="T10" s="35"/>
      <c r="V10" s="203" t="n">
        <v>4.9705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42078</v>
      </c>
      <c r="K11" s="38"/>
      <c r="L11" s="38"/>
      <c r="M11" s="38"/>
      <c r="N11" s="39" t="str">
        <f aca="false">I9&amp;"°"&amp;J9</f>
        <v>5°59.88</v>
      </c>
      <c r="O11" s="40" t="n">
        <f aca="false">IF(P9=M10,-1,1)</f>
        <v>-1</v>
      </c>
      <c r="P11" s="41" t="str">
        <f aca="false">TEXT(J11,"aaaa-mm-jj")&amp;"T"&amp;TEXT(J12,"hh:mm:ss")&amp;"z"</f>
        <v>2019-03-16T01:04:45z</v>
      </c>
      <c r="Q11" s="41"/>
      <c r="R11" s="41"/>
      <c r="T11" s="42"/>
      <c r="U11" s="42"/>
      <c r="V11" s="204" t="n">
        <v>4.9685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0.0449652777777778</v>
      </c>
      <c r="K12" s="45"/>
      <c r="L12" s="45"/>
      <c r="M12" s="45"/>
      <c r="N12" s="46" t="str">
        <f aca="false">I10&amp;"°"&amp;J10</f>
        <v>8°29,93</v>
      </c>
      <c r="O12" s="40" t="n">
        <f aca="false">IF(P10=N10,-1,1)</f>
        <v>1</v>
      </c>
      <c r="P12" s="41"/>
      <c r="Q12" s="41"/>
      <c r="R12" s="41"/>
      <c r="T12" s="42"/>
      <c r="U12" s="42"/>
      <c r="V12" s="204" t="n">
        <v>4.9584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204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25.6</v>
      </c>
      <c r="S14" s="55" t="s">
        <v>24</v>
      </c>
      <c r="V14" s="205" t="n">
        <f aca="false">AVERAGE(V8:V13)</f>
        <v>4.96624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25.6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4.96624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0.996892500763486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0.0200031682816073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5.01149520621638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4.96596189056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0.00402569376021606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2099</v>
      </c>
      <c r="E35" s="135" t="n">
        <v>10.4</v>
      </c>
      <c r="F35" s="114" t="n">
        <v>1.3575</v>
      </c>
      <c r="G35" s="198" t="n">
        <v>34.69185</v>
      </c>
      <c r="H35" s="113" t="n">
        <v>500</v>
      </c>
      <c r="I35" s="135" t="n">
        <v>503.9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110.9381009</v>
      </c>
      <c r="K35" s="117" t="n">
        <f aca="false">IF(ISBLANK(E35),"",(0.000824493-(0.0000040899*E35)+(0.000000076438*E35^2)-(0.00000000082467*E35^3)+(0.0000000000053875*E35^4)))</f>
        <v>0.00078936095861504</v>
      </c>
      <c r="L35" s="117" t="n">
        <f aca="false">IF(ISBLANK(E35),"",(-0.00000572466+(0.00000010227*E35)-(0.0000000016546*E35^2)))</f>
        <v>-4.840013536E-006</v>
      </c>
      <c r="M35" s="117" t="n">
        <f aca="false">IF(ISBLANK(E35),"",IF(ISBLANK(G35),(O35+(K35*35)+(L35*35^1.5)+(0.00000048314*35^2)),(O35+(K35*G35)+(L35*G35^1.5)+(0.00000048314*G35^2))))</f>
        <v>1.02664266843157</v>
      </c>
      <c r="N35" s="118" t="n">
        <f aca="false">IF(ISBLANK(D35),"",IF(ISBLANK(G35),J35*(1+0.00001*(35-20)),J35*(1+0.00001*(G35-20))))</f>
        <v>110.954399759377</v>
      </c>
      <c r="O35" s="117" t="n">
        <f aca="false">IF(ISBLANK(E35),"",(0.999842594+(0.00006793952*E35)-(0.00000909529*E35^2)+(0.0000001001685*E35^3)-(0.000000001120083*E35^4)+(0.000000000006536332*E35^5)))</f>
        <v>0.999665786239059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1.39421695886724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1.35803527530882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62.265729383011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60.6498553952918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/>
      <c r="B36" s="111"/>
      <c r="C36" s="112" t="n">
        <v>2</v>
      </c>
      <c r="D36" s="113"/>
      <c r="E36" s="135"/>
      <c r="F36" s="114"/>
      <c r="G36" s="198"/>
      <c r="H36" s="113"/>
      <c r="I36" s="135"/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2100</v>
      </c>
      <c r="E37" s="135" t="n">
        <v>14.2</v>
      </c>
      <c r="F37" s="114" t="n">
        <v>0.903</v>
      </c>
      <c r="G37" s="198" t="n">
        <v>35.187</v>
      </c>
      <c r="H37" s="113" t="n">
        <v>300</v>
      </c>
      <c r="I37" s="135" t="n">
        <v>303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110.5306617</v>
      </c>
      <c r="K37" s="117" t="n">
        <f aca="false">IF(ISBLANK(E37),"",(0.000824493-(0.0000040899*E37)+(0.000000076438*E37^2)-(0.00000000082467*E37^3)+(0.0000000000053875*E37^4)))</f>
        <v>0.00077968715929526</v>
      </c>
      <c r="L37" s="117" t="n">
        <f aca="false">IF(ISBLANK(E37),"",(-0.00000572466+(0.00000010227*E37)-(0.0000000016546*E37^2)))</f>
        <v>-4.606059544E-006</v>
      </c>
      <c r="M37" s="117" t="n">
        <f aca="false">IF(ISBLANK(E37),"",IF(ISBLANK(G37),(O37+(K37*35)+(L37*35^1.5)+(0.00000048314*35^2)),(O37+(K37*G37)+(L37*G37^1.5)+(0.00000048314*G37^2))))</f>
        <v>1.02629004728545</v>
      </c>
      <c r="N37" s="118" t="n">
        <f aca="false">IF(ISBLANK(D37),"",IF(ISBLANK(G37),J37*(1+0.00001*(35-20)),J37*(1+0.00001*(G37-20))))</f>
        <v>110.547447991592</v>
      </c>
      <c r="O37" s="117" t="n">
        <f aca="false">IF(ISBLANK(E37),"",(0.999842594+(0.00006793952*E37)-(0.00000909529*E37^2)+(0.0000001001685*E37^3)-(0.000000001120083*E37^4)+(0.000000000006536332*E37^5)))</f>
        <v>0.999218404838858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0.925604473159936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0.901893646545802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41.3374957713228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40.2785702547355</v>
      </c>
      <c r="T37" s="123"/>
      <c r="U37" s="123"/>
      <c r="V37" s="123"/>
      <c r="W37" s="137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2101</v>
      </c>
      <c r="E38" s="135" t="n">
        <v>17.9</v>
      </c>
      <c r="F38" s="114" t="n">
        <v>2.0298</v>
      </c>
      <c r="G38" s="198" t="n">
        <v>35.777</v>
      </c>
      <c r="H38" s="113" t="n">
        <v>100</v>
      </c>
      <c r="I38" s="135" t="n">
        <v>103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106.6333536</v>
      </c>
      <c r="K38" s="117" t="n">
        <f aca="false">IF(ISBLANK(E38),"",(0.000824493-(0.0000040899*E38)+(0.000000076438*E38^2)-(0.00000000082467*E38^3)+(0.0000000000053875*E38^4)))</f>
        <v>0.000771598622152509</v>
      </c>
      <c r="L38" s="117" t="n">
        <f aca="false">IF(ISBLANK(E38),"",(-0.00000572466+(0.00000010227*E38)-(0.0000000016546*E38^2)))</f>
        <v>-4.424177386E-006</v>
      </c>
      <c r="M38" s="117" t="n">
        <f aca="false">IF(ISBLANK(E38),"",IF(ISBLANK(G38),(O38+(K38*35)+(L38*35^1.5)+(0.00000048314*35^2)),(O38+(K38*G38)+(L38*G38^1.5)+(0.00000048314*G38^2))))</f>
        <v>1.02589315412088</v>
      </c>
      <c r="N38" s="118" t="n">
        <f aca="false">IF(ISBLANK(D38),"",IF(ISBLANK(G38),J38*(1+0.00001*(35-20)),J38*(1+0.00001*(G38-20))))</f>
        <v>106.650177144197</v>
      </c>
      <c r="O38" s="117" t="n">
        <f aca="false">IF(ISBLANK(E38),"",(0.999842594+(0.00006793952*E38)-(0.00000909529*E38^2)+(0.0000001001685*E38^3)-(0.000000001120083*E38^4)+(0.000000000006536332*E38^5)))</f>
        <v>0.998616010802117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2.17859673877048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2.12360978335739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97.2961303534897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94.8404129247411</v>
      </c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2102</v>
      </c>
      <c r="E39" s="135" t="n">
        <v>18.3</v>
      </c>
      <c r="F39" s="114" t="n">
        <v>2.4649</v>
      </c>
      <c r="G39" s="198" t="n">
        <v>35.81855</v>
      </c>
      <c r="H39" s="113" t="n">
        <v>80</v>
      </c>
      <c r="I39" s="135" t="n">
        <v>83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111.3365442</v>
      </c>
      <c r="K39" s="117" t="n">
        <f aca="false">IF(ISBLANK(E39),"",(0.000824493-(0.0000040899*E39)+(0.000000076438*E39^2)-(0.00000000082467*E39^3)+(0.0000000000053875*E39^4)))</f>
        <v>0.000770796387639649</v>
      </c>
      <c r="L39" s="117" t="n">
        <f aca="false">IF(ISBLANK(E39),"",(-0.00000572466+(0.00000010227*E39)-(0.0000000016546*E39^2)))</f>
        <v>-4.407227994E-006</v>
      </c>
      <c r="M39" s="117" t="n">
        <f aca="false">IF(ISBLANK(E39),"",IF(ISBLANK(G39),(O39+(K39*35)+(L39*35^1.5)+(0.00000048314*35^2)),(O39+(K39*G39)+(L39*G39^1.5)+(0.00000048314*G39^2))))</f>
        <v>1.02582553234866</v>
      </c>
      <c r="N39" s="118" t="n">
        <f aca="false">IF(ISBLANK(D39),"",IF(ISBLANK(G39),J39*(1+0.00001*(35-20)),J39*(1+0.00001*(G39-20))))</f>
        <v>111.354156026913</v>
      </c>
      <c r="O39" s="117" t="n">
        <f aca="false">IF(ISBLANK(E39),"",(0.999842594+(0.00006793952*E39)-(0.00000909529*E39^2)+(0.0000001001685*E39^3)-(0.000000001120083*E39^4)+(0.000000000006536332*E39^5)))</f>
        <v>0.998541643085094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2.53512421989077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2.4713015419752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113.218647660322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110.368326864613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2103</v>
      </c>
      <c r="E40" s="135" t="n">
        <v>18.4</v>
      </c>
      <c r="F40" s="114" t="n">
        <v>2.5587</v>
      </c>
      <c r="G40" s="198" t="n">
        <v>35.8215</v>
      </c>
      <c r="H40" s="113" t="n">
        <v>60</v>
      </c>
      <c r="I40" s="135" t="n">
        <v>61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107.1289264</v>
      </c>
      <c r="K40" s="117" t="n">
        <f aca="false">IF(ISBLANK(E40),"",(0.000824493-(0.0000040899*E40)+(0.000000076438*E40^2)-(0.00000000082467*E40^3)+(0.0000000000053875*E40^4)))</f>
        <v>0.00077059793494784</v>
      </c>
      <c r="L40" s="117" t="n">
        <f aca="false">IF(ISBLANK(E40),"",(-0.00000572466+(0.00000010227*E40)-(0.0000000016546*E40^2)))</f>
        <v>-4.403073376E-006</v>
      </c>
      <c r="M40" s="117" t="n">
        <f aca="false">IF(ISBLANK(E40),"",IF(ISBLANK(G40),(O40+(K40*35)+(L40*35^1.5)+(0.00000048314*35^2)),(O40+(K40*G40)+(L40*G40^1.5)+(0.00000048314*G40^2))))</f>
        <v>1.02580270860502</v>
      </c>
      <c r="N40" s="118" t="n">
        <f aca="false">IF(ISBLANK(D40),"",IF(ISBLANK(G40),J40*(1+0.00001*(35-20)),J40*(1+0.00001*(G40-20))))</f>
        <v>107.14587580309</v>
      </c>
      <c r="O40" s="117" t="n">
        <f aca="false">IF(ISBLANK(E40),"",(0.999842594+(0.00006793952*E40)-(0.00000909529*E40^2)+(0.0000001001685*E40^3)-(0.000000001120083*E40^4)+(0.000000000006536332*E40^5)))</f>
        <v>0.998522778246976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2.73757375254564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2.66871371032783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122.260043788688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119.184754303241</v>
      </c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2104</v>
      </c>
      <c r="E41" s="135" t="n">
        <v>21.2</v>
      </c>
      <c r="F41" s="114" t="n">
        <v>4.0195</v>
      </c>
      <c r="G41" s="198" t="n">
        <v>35.852</v>
      </c>
      <c r="H41" s="113" t="n">
        <v>40</v>
      </c>
      <c r="I41" s="135" t="n">
        <v>52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108.8676793</v>
      </c>
      <c r="K41" s="117" t="n">
        <f aca="false">IF(ISBLANK(E41),"",(0.000824493-(0.0000040899*E41)+(0.000000076438*E41^2)-(0.00000000082467*E41^3)+(0.0000000000053875*E41^4)))</f>
        <v>0.00076537210854176</v>
      </c>
      <c r="L41" s="117" t="n">
        <f aca="false">IF(ISBLANK(E41),"",(-0.00000572466+(0.00000010227*E41)-(0.0000000016546*E41^2)))</f>
        <v>-4.300179424E-006</v>
      </c>
      <c r="M41" s="117" t="n">
        <f aca="false">IF(ISBLANK(E41),"",IF(ISBLANK(G41),(O41+(K41*35)+(L41*35^1.5)+(0.00000048314*35^2)),(O41+(K41*G41)+(L41*G41^1.5)+(0.00000048314*G41^2))))</f>
        <v>1.02508929672709</v>
      </c>
      <c r="N41" s="118" t="n">
        <f aca="false">IF(ISBLANK(D41),"",IF(ISBLANK(G41),J41*(1+0.00001*(35-20)),J41*(1+0.00001*(G41-20))))</f>
        <v>108.884937004523</v>
      </c>
      <c r="O41" s="117" t="n">
        <f aca="false">IF(ISBLANK(E41),"",(0.999842594+(0.00006793952*E41)-(0.00000909529*E41^2)+(0.0000001001685*E41^3)-(0.000000001120083*E41^4)+(0.000000000006536332*E41^5)))</f>
        <v>0.997951281016373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4.23967831289504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4.13591120932731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189.344033453892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184.709794608558</v>
      </c>
      <c r="T41" s="32"/>
      <c r="U41" s="32"/>
      <c r="V41" s="122"/>
      <c r="W41" s="122"/>
      <c r="X41" s="122"/>
      <c r="Y41" s="122"/>
      <c r="Z41" s="32"/>
      <c r="AA41" s="32"/>
      <c r="AB41" s="122"/>
      <c r="AC41" s="12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198"/>
      <c r="H42" s="113"/>
      <c r="I42" s="135"/>
      <c r="J42" s="116"/>
      <c r="K42" s="117"/>
      <c r="L42" s="117"/>
      <c r="M42" s="117"/>
      <c r="N42" s="118"/>
      <c r="O42" s="117"/>
      <c r="P42" s="119"/>
      <c r="Q42" s="120"/>
      <c r="R42" s="121"/>
      <c r="S42" s="121"/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2105</v>
      </c>
      <c r="E43" s="135" t="n">
        <v>26.2</v>
      </c>
      <c r="F43" s="114" t="n">
        <v>4.9428</v>
      </c>
      <c r="G43" s="198" t="n">
        <v>35.779</v>
      </c>
      <c r="H43" s="113" t="n">
        <v>20</v>
      </c>
      <c r="I43" s="135" t="n">
        <v>22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110.2915479</v>
      </c>
      <c r="K43" s="117" t="n">
        <f aca="false">IF(ISBLANK(E43),"",(0.000824493-(0.0000040899*E43)+(0.000000076438*E43^2)-(0.00000000082467*E43^3)+(0.0000000000053875*E43^4)))</f>
        <v>0.00075751484439926</v>
      </c>
      <c r="L43" s="117" t="n">
        <f aca="false">IF(ISBLANK(E43),"",(-0.00000572466+(0.00000010227*E43)-(0.0000000016546*E43^2)))</f>
        <v>-4.180969624E-006</v>
      </c>
      <c r="M43" s="117" t="n">
        <f aca="false">IF(ISBLANK(E43),"",IF(ISBLANK(G43),(O43+(K43*35)+(L43*35^1.5)+(0.00000048314*35^2)),(O43+(K43*G43)+(L43*G43^1.5)+(0.00000048314*G43^2))))</f>
        <v>1.02356047535309</v>
      </c>
      <c r="N43" s="118" t="n">
        <f aca="false">IF(ISBLANK(D43),"",IF(ISBLANK(G43),J43*(1+0.00001*(35-20)),J43*(1+0.00001*(G43-20))))</f>
        <v>110.308950803343</v>
      </c>
      <c r="O43" s="117" t="n">
        <f aca="false">IF(ISBLANK(E43),"",(0.999842594+(0.00006793952*E43)-(0.00000909529*E43^2)+(0.0000001001685*E43^3)-(0.000000001120083*E43^4)+(0.000000000006536332*E43^5)))</f>
        <v>0.996733652687926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5.14863128178978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5.03011928045943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229.937873044731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224.645127065318</v>
      </c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2106</v>
      </c>
      <c r="E44" s="135" t="n">
        <v>26.4</v>
      </c>
      <c r="F44" s="114" t="n">
        <v>4.869</v>
      </c>
      <c r="G44" s="198" t="n">
        <v>35.7492</v>
      </c>
      <c r="H44" s="113" t="n">
        <v>20</v>
      </c>
      <c r="I44" s="135" t="n">
        <v>22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108.810747</v>
      </c>
      <c r="K44" s="117" t="n">
        <f aca="false">IF(ISBLANK(E44),"",(0.000824493-(0.0000040899*E44)+(0.000000076438*E44^2)-(0.00000000082467*E44^3)+(0.0000000000053875*E44^4)))</f>
        <v>0.00075723714718464</v>
      </c>
      <c r="L44" s="117" t="n">
        <f aca="false">IF(ISBLANK(E44),"",(-0.00000572466+(0.00000010227*E44)-(0.0000000016546*E44^2)))</f>
        <v>-4.177922016E-006</v>
      </c>
      <c r="M44" s="117" t="n">
        <f aca="false">IF(ISBLANK(E44),"",IF(ISBLANK(G44),(O44+(K44*35)+(L44*35^1.5)+(0.00000048314*35^2)),(O44+(K44*G44)+(L44*G44^1.5)+(0.00000048314*G44^2))))</f>
        <v>1.02347501650148</v>
      </c>
      <c r="N44" s="118" t="n">
        <f aca="false">IF(ISBLANK(D44),"",IF(ISBLANK(G44),J44*(1+0.00001*(35-20)),J44*(1+0.00001*(G44-20))))</f>
        <v>108.827883822167</v>
      </c>
      <c r="O44" s="117" t="n">
        <f aca="false">IF(ISBLANK(E44),"",(0.999842594+(0.00006793952*E44)-(0.00000909529*E44^2)+(0.0000001001685*E44^3)-(0.000000001120083*E44^4)+(0.000000000006536332*E44^5)))</f>
        <v>0.996679955992022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5.14185319155144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5.02391666493991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229.635163534687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224.368118256216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2107</v>
      </c>
      <c r="E45" s="135" t="n">
        <v>29.5</v>
      </c>
      <c r="F45" s="114" t="n">
        <v>4.2318</v>
      </c>
      <c r="G45" s="198" t="n">
        <v>34.3287</v>
      </c>
      <c r="H45" s="113" t="n">
        <v>0</v>
      </c>
      <c r="I45" s="135" t="n">
        <v>2.5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109.7002612</v>
      </c>
      <c r="K45" s="117" t="n">
        <f aca="false">IF(ISBLANK(E45),"",(0.000824493-(0.0000040899*E45)+(0.000000076438*E45^2)-(0.00000000082467*E45^3)+(0.0000000000053875*E45^4)))</f>
        <v>0.000753270024657969</v>
      </c>
      <c r="L45" s="117" t="n">
        <f aca="false">IF(ISBLANK(E45),"",(-0.00000572466+(0.00000010227*E45)-(0.0000000016546*E45^2)))</f>
        <v>-4.14761065E-006</v>
      </c>
      <c r="M45" s="117" t="n">
        <f aca="false">IF(ISBLANK(E45),"",IF(ISBLANK(G45),(O45+(K45*35)+(L45*35^1.5)+(0.00000048314*35^2)),(O45+(K45*G45)+(L45*G45^1.5)+(0.00000048314*G45^2))))</f>
        <v>1.02139486470884</v>
      </c>
      <c r="N45" s="118" t="n">
        <f aca="false">IF(ISBLANK(D45),"",IF(ISBLANK(G45),J45*(1+0.00001*(35-20)),J45*(1+0.00001*(G45-20))))</f>
        <v>109.715979821327</v>
      </c>
      <c r="O45" s="117" t="n">
        <f aca="false">IF(ISBLANK(E45),"",(0.999842594+(0.00006793952*E45)-(0.00000909529*E45^2)+(0.0000001001685*E45^3)-(0.000000001120083*E45^4)+(0.000000000006536332*E45^5)))</f>
        <v>0.995800949589288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4.43000265663054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4.33720866404921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197.84391864512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193.699738936438</v>
      </c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206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260"/>
      <c r="G47" s="206"/>
      <c r="H47" s="113"/>
      <c r="I47" s="135"/>
      <c r="J47" s="116" t="s">
        <v>99</v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56"/>
      <c r="F48" s="157"/>
      <c r="G48" s="158"/>
      <c r="H48" s="156"/>
      <c r="I48" s="159"/>
      <c r="J48" s="116"/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n">
        <f aca="false">IF(ISBLANK(D48),"",IF(ISBLANK(G48),J48*(1+0.00001*(35-20)),J48*(1+0.00001*(G48-20))))</f>
        <v>0</v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/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n">
        <f aca="false">IF(ISBLANK(D49),"",IF(ISBLANK(G49),J49*(1+0.00001*(35-20)),J49*(1+0.00001*(G49-20))))</f>
        <v>0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115"/>
      <c r="H50" s="113"/>
      <c r="I50" s="113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Z38" activeCellId="1" sqref="T45:AC45 AZ3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42078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203" t="n">
        <v>4.9673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6</v>
      </c>
      <c r="J9" s="29" t="n">
        <v>0.2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-6°0,2</v>
      </c>
      <c r="P9" s="29" t="s">
        <v>16</v>
      </c>
      <c r="Q9" s="33" t="n">
        <f aca="false">IF(ISBLANK(I9),"",IF(ISBLANK(J9),"",IF(J9&gt;60,"ERREUR !!",O11*(I9+(J9/60)))))</f>
        <v>-6.00333333333333</v>
      </c>
      <c r="R9" s="33"/>
      <c r="V9" s="203" t="n">
        <v>4.9665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9</v>
      </c>
      <c r="J10" s="29" t="n">
        <v>0.07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9°0,07</v>
      </c>
      <c r="P10" s="29" t="s">
        <v>14</v>
      </c>
      <c r="Q10" s="33" t="n">
        <f aca="false">IF(ISBLANK(I10),"",IF(ISBLANK(J10),"",IF(J10&gt;60,"ERREUR !!",O12*(I10+(J10/60)))))</f>
        <v>9.00116666666667</v>
      </c>
      <c r="R10" s="33"/>
      <c r="S10" s="35"/>
      <c r="T10" s="35"/>
      <c r="V10" s="203" t="n">
        <v>4.9705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42078</v>
      </c>
      <c r="K11" s="38"/>
      <c r="L11" s="38"/>
      <c r="M11" s="38"/>
      <c r="N11" s="39" t="str">
        <f aca="false">I9&amp;"°"&amp;J9</f>
        <v>6°0,2</v>
      </c>
      <c r="O11" s="40" t="n">
        <f aca="false">IF(P9=M10,-1,1)</f>
        <v>-1</v>
      </c>
      <c r="P11" s="41" t="str">
        <f aca="false">TEXT(J11,"aaaa-mm-jj")&amp;"T"&amp;TEXT(J12,"hh:mm:ss")&amp;"z"</f>
        <v>2019-03-16T05:24:00z</v>
      </c>
      <c r="Q11" s="41"/>
      <c r="R11" s="41"/>
      <c r="T11" s="42"/>
      <c r="U11" s="42"/>
      <c r="V11" s="204" t="n">
        <v>4.9685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0.225</v>
      </c>
      <c r="K12" s="45"/>
      <c r="L12" s="45"/>
      <c r="M12" s="45"/>
      <c r="N12" s="46" t="str">
        <f aca="false">I10&amp;"°"&amp;J10</f>
        <v>9°0,07</v>
      </c>
      <c r="O12" s="40" t="n">
        <f aca="false">IF(P10=N10,-1,1)</f>
        <v>1</v>
      </c>
      <c r="P12" s="41"/>
      <c r="Q12" s="41"/>
      <c r="R12" s="41"/>
      <c r="T12" s="42"/>
      <c r="U12" s="42"/>
      <c r="V12" s="204" t="n">
        <v>4.9584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204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25.6</v>
      </c>
      <c r="S14" s="55" t="s">
        <v>24</v>
      </c>
      <c r="V14" s="205" t="n">
        <f aca="false">AVERAGE(V8:V13)</f>
        <v>4.96624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25.6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4.96624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0.996892500763486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0.0200031682816073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5.01149520621638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4.96596189056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0.00402569376021606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2108</v>
      </c>
      <c r="E35" s="135" t="n">
        <v>11.5</v>
      </c>
      <c r="F35" s="114" t="n">
        <v>1.3495</v>
      </c>
      <c r="G35" s="202" t="n">
        <v>34.70565</v>
      </c>
      <c r="H35" s="113" t="n">
        <v>500</v>
      </c>
      <c r="I35" s="135" t="n">
        <v>503.8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109.7008606</v>
      </c>
      <c r="K35" s="117" t="n">
        <f aca="false">IF(ISBLANK(E35),"",(0.000824493-(0.0000040899*E35)+(0.000000076438*E35^2)-(0.00000000082467*E35^3)+(0.0000000000053875*E35^4)))</f>
        <v>0.000786408083225469</v>
      </c>
      <c r="L35" s="117" t="n">
        <f aca="false">IF(ISBLANK(E35),"",(-0.00000572466+(0.00000010227*E35)-(0.0000000016546*E35^2)))</f>
        <v>-4.76737585E-006</v>
      </c>
      <c r="M35" s="117" t="n">
        <f aca="false">IF(ISBLANK(E35),"",IF(ISBLANK(G35),(O35+(K35*35)+(L35*35^1.5)+(0.00000048314*35^2)),(O35+(K35*G35)+(L35*G35^1.5)+(0.00000048314*G35^2))))</f>
        <v>1.02645513218261</v>
      </c>
      <c r="N35" s="118" t="n">
        <f aca="false">IF(ISBLANK(D35),"",IF(ISBLANK(G35),J35*(1+0.00001*(35-20)),J35*(1+0.00001*(G35-20))))</f>
        <v>109.716992824607</v>
      </c>
      <c r="O35" s="117" t="n">
        <f aca="false">IF(ISBLANK(E35),"",(0.999842594+(0.00006793952*E35)-(0.00000909529*E35^2)+(0.0000001001685*E35^3)-(0.000000001120083*E35^4)+(0.000000000006536332*E35^5)))</f>
        <v>0.999555114513097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1.40183291020347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1.36570305535194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62.6058577696869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60.9922984520178</v>
      </c>
      <c r="T35" s="32" t="n">
        <v>0.01</v>
      </c>
      <c r="U35" s="32" t="n">
        <v>0.01</v>
      </c>
      <c r="V35" s="122" t="n">
        <v>39.1</v>
      </c>
      <c r="W35" s="122" t="n">
        <v>38.3</v>
      </c>
      <c r="X35" s="122" t="n">
        <v>39.1</v>
      </c>
      <c r="Y35" s="122" t="n">
        <v>38.2</v>
      </c>
      <c r="Z35" s="32" t="n">
        <v>3.1</v>
      </c>
      <c r="AA35" s="32" t="n">
        <v>3.03</v>
      </c>
      <c r="AB35" s="122" t="n">
        <v>21</v>
      </c>
      <c r="AC35" s="122" t="n">
        <v>20.5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/>
      <c r="B36" s="111"/>
      <c r="C36" s="112" t="n">
        <v>2</v>
      </c>
      <c r="D36" s="113"/>
      <c r="E36" s="135"/>
      <c r="F36" s="114"/>
      <c r="G36" s="202"/>
      <c r="H36" s="113"/>
      <c r="I36" s="135"/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2109</v>
      </c>
      <c r="E37" s="135" t="n">
        <v>14.6</v>
      </c>
      <c r="F37" s="114" t="n">
        <v>0.8974</v>
      </c>
      <c r="G37" s="202" t="n">
        <v>35.1645</v>
      </c>
      <c r="H37" s="113" t="n">
        <v>300</v>
      </c>
      <c r="I37" s="135" t="n">
        <v>302.4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106.403997</v>
      </c>
      <c r="K37" s="117" t="n">
        <f aca="false">IF(ISBLANK(E37),"",(0.000824493-(0.0000040899*E37)+(0.000000076438*E37^2)-(0.00000000082467*E37^3)+(0.0000000000053875*E37^4)))</f>
        <v>0.0007787522917223</v>
      </c>
      <c r="L37" s="117" t="n">
        <f aca="false">IF(ISBLANK(E37),"",(-0.00000572466+(0.00000010227*E37)-(0.0000000016546*E37^2)))</f>
        <v>-4.584212536E-006</v>
      </c>
      <c r="M37" s="117" t="n">
        <f aca="false">IF(ISBLANK(E37),"",IF(ISBLANK(G37),(O37+(K37*35)+(L37*35^1.5)+(0.00000048314*35^2)),(O37+(K37*G37)+(L37*G37^1.5)+(0.00000048314*G37^2))))</f>
        <v>1.02618687782997</v>
      </c>
      <c r="N37" s="118" t="n">
        <f aca="false">IF(ISBLANK(D37),"",IF(ISBLANK(G37),J37*(1+0.00001*(35-20)),J37*(1+0.00001*(G37-20))))</f>
        <v>106.420132634125</v>
      </c>
      <c r="O37" s="117" t="n">
        <f aca="false">IF(ISBLANK(E37),"",(0.999842594+(0.00006793952*E37)-(0.00000909529*E37^2)+(0.0000001001685*E37^3)-(0.000000001120083*E37^4)+(0.000000000006536332*E37^5)))</f>
        <v>0.999160939642299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0.956131512043765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0.931732350803051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42.7008333278745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41.6111667868642</v>
      </c>
      <c r="T37" s="32" t="n">
        <v>0.01</v>
      </c>
      <c r="U37" s="32" t="n">
        <v>0.01</v>
      </c>
      <c r="V37" s="122" t="n">
        <v>32.2</v>
      </c>
      <c r="W37" s="122" t="n">
        <v>31.4</v>
      </c>
      <c r="X37" s="122" t="n">
        <v>32.1</v>
      </c>
      <c r="Y37" s="122" t="n">
        <v>31.4</v>
      </c>
      <c r="Z37" s="32" t="n">
        <v>2.74</v>
      </c>
      <c r="AA37" s="32" t="n">
        <v>2.68</v>
      </c>
      <c r="AB37" s="122" t="n">
        <v>12.9</v>
      </c>
      <c r="AC37" s="122" t="n">
        <v>12.6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2110</v>
      </c>
      <c r="E38" s="135" t="n">
        <v>18.4</v>
      </c>
      <c r="F38" s="114" t="n">
        <v>2.5475</v>
      </c>
      <c r="G38" s="202" t="n">
        <v>35.78715</v>
      </c>
      <c r="H38" s="113" t="n">
        <v>100</v>
      </c>
      <c r="I38" s="135" t="n">
        <v>101.1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110.3806485</v>
      </c>
      <c r="K38" s="117" t="n">
        <f aca="false">IF(ISBLANK(E38),"",(0.000824493-(0.0000040899*E38)+(0.000000076438*E38^2)-(0.00000000082467*E38^3)+(0.0000000000053875*E38^4)))</f>
        <v>0.00077059793494784</v>
      </c>
      <c r="L38" s="117" t="n">
        <f aca="false">IF(ISBLANK(E38),"",(-0.00000572466+(0.00000010227*E38)-(0.0000000016546*E38^2)))</f>
        <v>-4.403073376E-006</v>
      </c>
      <c r="M38" s="117" t="n">
        <f aca="false">IF(ISBLANK(E38),"",IF(ISBLANK(G38),(O38+(K38*35)+(L38*35^1.5)+(0.00000048314*35^2)),(O38+(K38*G38)+(L38*G38^1.5)+(0.00000048314*G38^2))))</f>
        <v>1.02577640766461</v>
      </c>
      <c r="N38" s="118" t="n">
        <f aca="false">IF(ISBLANK(D38),"",IF(ISBLANK(G38),J38*(1+0.00001*(35-20)),J38*(1+0.00001*(G38-20))))</f>
        <v>110.39807445855</v>
      </c>
      <c r="O38" s="117" t="n">
        <f aca="false">IF(ISBLANK(E38),"",(0.999842594+(0.00006793952*E38)-(0.00000909529*E38^2)+(0.0000001001685*E38^3)-(0.000000001120083*E38^4)+(0.000000000006536332*E38^5)))</f>
        <v>0.998522778246976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2.64372424741763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2.57729094534025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118.068724889672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115.101813618895</v>
      </c>
      <c r="T38" s="32" t="n">
        <v>0.03</v>
      </c>
      <c r="U38" s="32" t="n">
        <v>0.03</v>
      </c>
      <c r="V38" s="122" t="n">
        <v>17.1</v>
      </c>
      <c r="W38" s="122" t="n">
        <v>16.7</v>
      </c>
      <c r="X38" s="122" t="n">
        <v>17.1</v>
      </c>
      <c r="Y38" s="122" t="n">
        <v>16.7</v>
      </c>
      <c r="Z38" s="32" t="n">
        <v>1.49</v>
      </c>
      <c r="AA38" s="32" t="n">
        <v>1.46</v>
      </c>
      <c r="AB38" s="32" t="n">
        <v>5.72</v>
      </c>
      <c r="AC38" s="32" t="n">
        <v>5.59</v>
      </c>
      <c r="AD38" s="34" t="n">
        <v>0.0158</v>
      </c>
      <c r="AE38" s="34" t="n">
        <v>0.0074</v>
      </c>
      <c r="AF38" s="34" t="n">
        <v>0.0018</v>
      </c>
      <c r="AG38" s="34" t="n">
        <v>0.0143</v>
      </c>
      <c r="AH38" s="34" t="n">
        <v>0.0142</v>
      </c>
      <c r="AI38" s="34" t="n">
        <v>-9999.9999</v>
      </c>
      <c r="AJ38" s="34" t="n">
        <v>-9999.9999</v>
      </c>
      <c r="AK38" s="34" t="n">
        <v>0.0026</v>
      </c>
      <c r="AL38" s="34" t="n">
        <v>0.0202</v>
      </c>
      <c r="AM38" s="34" t="n">
        <v>-9999.9999</v>
      </c>
      <c r="AN38" s="34" t="n">
        <v>-9999.9999</v>
      </c>
      <c r="AO38" s="34" t="n">
        <v>-9999.9999</v>
      </c>
      <c r="AP38" s="34" t="n">
        <v>0.0064</v>
      </c>
      <c r="AQ38" s="34"/>
      <c r="AR38" s="34" t="n">
        <v>0.0403</v>
      </c>
      <c r="AS38" s="34" t="n">
        <v>0.0158</v>
      </c>
      <c r="AT38" s="34" t="n">
        <v>0.0561</v>
      </c>
      <c r="AU38" s="34" t="n">
        <v>0.0094</v>
      </c>
      <c r="AV38" s="34" t="n">
        <v>-9999.9999</v>
      </c>
      <c r="AW38" s="34" t="n">
        <v>-9999.9999</v>
      </c>
      <c r="AX38" s="34" t="n">
        <v>0.0174</v>
      </c>
      <c r="AY38" s="34" t="n">
        <v>0.0524</v>
      </c>
      <c r="AZ38" s="34" t="n">
        <v>0.0698</v>
      </c>
      <c r="BA38" s="34" t="n">
        <v>0.0021</v>
      </c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2111</v>
      </c>
      <c r="E39" s="135" t="n">
        <v>19.1</v>
      </c>
      <c r="F39" s="114" t="n">
        <v>2.2983</v>
      </c>
      <c r="G39" s="202" t="n">
        <v>35.8451</v>
      </c>
      <c r="H39" s="113" t="n">
        <v>80</v>
      </c>
      <c r="I39" s="135" t="n">
        <v>80.7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109.6052972</v>
      </c>
      <c r="K39" s="117" t="n">
        <f aca="false">IF(ISBLANK(E39),"",(0.000824493-(0.0000040899*E39)+(0.000000076438*E39^2)-(0.00000000082467*E39^3)+(0.0000000000053875*E39^4)))</f>
        <v>0.000769232065238169</v>
      </c>
      <c r="L39" s="117" t="n">
        <f aca="false">IF(ISBLANK(E39),"",(-0.00000572466+(0.00000010227*E39)-(0.0000000016546*E39^2)))</f>
        <v>-4.374917626E-006</v>
      </c>
      <c r="M39" s="117" t="n">
        <f aca="false">IF(ISBLANK(E39),"",IF(ISBLANK(G39),(O39+(K39*35)+(L39*35^1.5)+(0.00000048314*35^2)),(O39+(K39*G39)+(L39*G39^1.5)+(0.00000048314*G39^2))))</f>
        <v>1.02564277782382</v>
      </c>
      <c r="N39" s="118" t="n">
        <f aca="false">IF(ISBLANK(D39),"",IF(ISBLANK(G39),J39*(1+0.00001*(35-20)),J39*(1+0.00001*(G39-20))))</f>
        <v>109.622664268947</v>
      </c>
      <c r="O39" s="117" t="n">
        <f aca="false">IF(ISBLANK(E39),"",(0.999842594+(0.00006793952*E39)-(0.00000909529*E39^2)+(0.0000001001685*E39^3)-(0.000000001120083*E39^4)+(0.000000000006536332*E39^5)))</f>
        <v>0.998387694553484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2.40073976306948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2.34071727016233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107.217037818683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104.53643328545</v>
      </c>
      <c r="T39" s="32" t="n">
        <v>0.06</v>
      </c>
      <c r="U39" s="32" t="n">
        <v>0.06</v>
      </c>
      <c r="V39" s="122" t="n">
        <v>17.1</v>
      </c>
      <c r="W39" s="122" t="n">
        <v>16.7</v>
      </c>
      <c r="X39" s="122" t="n">
        <v>17</v>
      </c>
      <c r="Y39" s="122" t="n">
        <v>16.6</v>
      </c>
      <c r="Z39" s="32" t="n">
        <v>1.39</v>
      </c>
      <c r="AA39" s="32" t="n">
        <v>1.36</v>
      </c>
      <c r="AB39" s="32" t="n">
        <v>5.29</v>
      </c>
      <c r="AC39" s="32" t="n">
        <v>5.17</v>
      </c>
      <c r="AD39" s="34" t="n">
        <v>0.0264</v>
      </c>
      <c r="AE39" s="34" t="n">
        <v>0.0138</v>
      </c>
      <c r="AF39" s="34" t="n">
        <v>0.004</v>
      </c>
      <c r="AG39" s="34" t="n">
        <v>0.0204</v>
      </c>
      <c r="AH39" s="34" t="n">
        <v>0.0311</v>
      </c>
      <c r="AI39" s="34" t="n">
        <v>0.0031</v>
      </c>
      <c r="AJ39" s="34" t="n">
        <v>0.0057</v>
      </c>
      <c r="AK39" s="34" t="n">
        <v>0.0013</v>
      </c>
      <c r="AL39" s="34" t="n">
        <v>0.0344</v>
      </c>
      <c r="AM39" s="34" t="n">
        <v>0.0043</v>
      </c>
      <c r="AN39" s="34" t="n">
        <v>0.0013</v>
      </c>
      <c r="AO39" s="34" t="n">
        <v>-9999.9999</v>
      </c>
      <c r="AP39" s="34" t="n">
        <v>0.0116</v>
      </c>
      <c r="AQ39" s="34"/>
      <c r="AR39" s="34" t="n">
        <v>0.0994</v>
      </c>
      <c r="AS39" s="34" t="n">
        <v>0.0213</v>
      </c>
      <c r="AT39" s="34" t="n">
        <v>0.1206</v>
      </c>
      <c r="AU39" s="34" t="n">
        <v>0.0181</v>
      </c>
      <c r="AV39" s="34" t="n">
        <v>-9999.9999</v>
      </c>
      <c r="AW39" s="34" t="n">
        <v>-9999.9999</v>
      </c>
      <c r="AX39" s="34" t="n">
        <v>0.0457</v>
      </c>
      <c r="AY39" s="34" t="n">
        <v>0.1022</v>
      </c>
      <c r="AZ39" s="34" t="n">
        <v>0.1479</v>
      </c>
      <c r="BA39" s="34" t="n">
        <v>0.003</v>
      </c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2112</v>
      </c>
      <c r="E40" s="135" t="n">
        <v>19.7</v>
      </c>
      <c r="F40" s="114" t="n">
        <v>2.5546</v>
      </c>
      <c r="G40" s="202" t="n">
        <v>35.8766</v>
      </c>
      <c r="H40" s="113" t="n">
        <v>60</v>
      </c>
      <c r="I40" s="135" t="n">
        <v>60.7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110.5884501</v>
      </c>
      <c r="K40" s="117" t="n">
        <f aca="false">IF(ISBLANK(E40),"",(0.000824493-(0.0000040899*E40)+(0.000000076438*E40^2)-(0.00000000082467*E40^3)+(0.0000000000053875*E40^4)))</f>
        <v>0.000768093315774729</v>
      </c>
      <c r="L40" s="117" t="n">
        <f aca="false">IF(ISBLANK(E40),"",(-0.00000572466+(0.00000010227*E40)-(0.0000000016546*E40^2)))</f>
        <v>-4.352074714E-006</v>
      </c>
      <c r="M40" s="117" t="n">
        <f aca="false">IF(ISBLANK(E40),"",IF(ISBLANK(G40),(O40+(K40*35)+(L40*35^1.5)+(0.00000048314*35^2)),(O40+(K40*G40)+(L40*G40^1.5)+(0.00000048314*G40^2))))</f>
        <v>1.02551095286521</v>
      </c>
      <c r="N40" s="118" t="n">
        <f aca="false">IF(ISBLANK(D40),"",IF(ISBLANK(G40),J40*(1+0.00001*(35-20)),J40*(1+0.00001*(G40-20))))</f>
        <v>110.606007785869</v>
      </c>
      <c r="O40" s="117" t="n">
        <f aca="false">IF(ISBLANK(E40),"",(0.999842594+(0.00006793952*E40)-(0.00000909529*E40^2)+(0.0000001001685*E40^3)-(0.000000001120083*E40^4)+(0.000000000006536332*E40^5)))</f>
        <v>0.998267730886094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2.64605938612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2.5802351293539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118.173012184119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115.233300876945</v>
      </c>
      <c r="T40" s="32" t="n">
        <v>0.05</v>
      </c>
      <c r="U40" s="32" t="n">
        <v>0.05</v>
      </c>
      <c r="V40" s="122" t="n">
        <v>15.7</v>
      </c>
      <c r="W40" s="122" t="n">
        <v>15.3</v>
      </c>
      <c r="X40" s="122" t="n">
        <v>15.6</v>
      </c>
      <c r="Y40" s="122" t="n">
        <v>15.3</v>
      </c>
      <c r="Z40" s="32" t="n">
        <v>1.31</v>
      </c>
      <c r="AA40" s="32" t="n">
        <v>1.28</v>
      </c>
      <c r="AB40" s="32" t="n">
        <v>4.13</v>
      </c>
      <c r="AC40" s="32" t="n">
        <v>4.04</v>
      </c>
      <c r="AD40" s="34" t="n">
        <v>0.0396</v>
      </c>
      <c r="AE40" s="34" t="n">
        <v>0.0242</v>
      </c>
      <c r="AF40" s="34" t="n">
        <v>0.0085</v>
      </c>
      <c r="AG40" s="34" t="n">
        <v>0.0284</v>
      </c>
      <c r="AH40" s="34" t="n">
        <v>0.0561</v>
      </c>
      <c r="AI40" s="34" t="n">
        <v>0.008</v>
      </c>
      <c r="AJ40" s="34" t="n">
        <v>0.012</v>
      </c>
      <c r="AK40" s="34" t="n">
        <v>0.0024</v>
      </c>
      <c r="AL40" s="34" t="n">
        <v>0.045</v>
      </c>
      <c r="AM40" s="34" t="n">
        <v>0.0065</v>
      </c>
      <c r="AN40" s="34" t="n">
        <v>0.0027</v>
      </c>
      <c r="AO40" s="34" t="n">
        <v>-9999.9999</v>
      </c>
      <c r="AP40" s="34" t="n">
        <v>0.021</v>
      </c>
      <c r="AQ40" s="34"/>
      <c r="AR40" s="34" t="n">
        <v>0.0521</v>
      </c>
      <c r="AS40" s="34" t="n">
        <v>0.0939</v>
      </c>
      <c r="AT40" s="34" t="n">
        <v>0.1461</v>
      </c>
      <c r="AU40" s="34" t="n">
        <v>0.0217</v>
      </c>
      <c r="AV40" s="34" t="n">
        <v>-9999.9999</v>
      </c>
      <c r="AW40" s="34" t="n">
        <v>-9999.9999</v>
      </c>
      <c r="AX40" s="34" t="n">
        <v>0.0507</v>
      </c>
      <c r="AY40" s="34" t="n">
        <v>0.2395</v>
      </c>
      <c r="AZ40" s="34" t="n">
        <v>0.2902</v>
      </c>
      <c r="BA40" s="34" t="n">
        <v>0.0042</v>
      </c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2113</v>
      </c>
      <c r="E41" s="135" t="n">
        <v>21.3</v>
      </c>
      <c r="F41" s="114" t="n">
        <v>3.9641</v>
      </c>
      <c r="G41" s="202" t="n">
        <v>35.8342</v>
      </c>
      <c r="H41" s="113" t="n">
        <v>40</v>
      </c>
      <c r="I41" s="135" t="n">
        <v>40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109.2622412</v>
      </c>
      <c r="K41" s="117" t="n">
        <f aca="false">IF(ISBLANK(E41),"",(0.000824493-(0.0000040899*E41)+(0.000000076438*E41^2)-(0.00000000082467*E41^3)+(0.0000000000053875*E41^4)))</f>
        <v>0.000765196941676249</v>
      </c>
      <c r="L41" s="117" t="n">
        <f aca="false">IF(ISBLANK(E41),"",(-0.00000572466+(0.00000010227*E41)-(0.0000000016546*E41^2)))</f>
        <v>-4.296984474E-006</v>
      </c>
      <c r="M41" s="117" t="n">
        <f aca="false">IF(ISBLANK(E41),"",IF(ISBLANK(G41),(O41+(K41*35)+(L41*35^1.5)+(0.00000048314*35^2)),(O41+(K41*G41)+(L41*G41^1.5)+(0.00000048314*G41^2))))</f>
        <v>1.02504822827206</v>
      </c>
      <c r="N41" s="118" t="n">
        <f aca="false">IF(ISBLANK(D41),"",IF(ISBLANK(G41),J41*(1+0.00001*(35-20)),J41*(1+0.00001*(G41-20))))</f>
        <v>109.279542001796</v>
      </c>
      <c r="O41" s="117" t="n">
        <f aca="false">IF(ISBLANK(E41),"",(0.999842594+(0.00006793952*E41)-(0.00000909529*E41^2)+(0.0000001001685*E41^3)-(0.000000001120083*E41^4)+(0.000000000006536332*E41^5)))</f>
        <v>0.997929356909852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4.16563879651716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4.06384663825939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186.037428652456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181.491390864665</v>
      </c>
      <c r="T41" s="32" t="n">
        <v>0.1</v>
      </c>
      <c r="U41" s="32" t="n">
        <v>0.1</v>
      </c>
      <c r="V41" s="32" t="n">
        <v>3.52</v>
      </c>
      <c r="W41" s="32" t="n">
        <v>3.44</v>
      </c>
      <c r="X41" s="32" t="n">
        <v>3.42</v>
      </c>
      <c r="Y41" s="32" t="n">
        <v>3.34</v>
      </c>
      <c r="Z41" s="32" t="n">
        <v>0.62</v>
      </c>
      <c r="AA41" s="32" t="n">
        <v>0.61</v>
      </c>
      <c r="AB41" s="32" t="n">
        <v>2.94</v>
      </c>
      <c r="AC41" s="32" t="n">
        <v>2.87</v>
      </c>
      <c r="AD41" s="34" t="n">
        <v>0.0836</v>
      </c>
      <c r="AE41" s="34" t="n">
        <v>0.0629</v>
      </c>
      <c r="AF41" s="34" t="n">
        <v>0.0451</v>
      </c>
      <c r="AG41" s="34" t="n">
        <v>0.0607</v>
      </c>
      <c r="AH41" s="34" t="n">
        <v>0.0705</v>
      </c>
      <c r="AI41" s="34" t="n">
        <v>0.0202</v>
      </c>
      <c r="AJ41" s="34" t="n">
        <v>0.0189</v>
      </c>
      <c r="AK41" s="34" t="n">
        <v>0.0057</v>
      </c>
      <c r="AL41" s="34" t="n">
        <v>0.1535</v>
      </c>
      <c r="AM41" s="34" t="n">
        <v>0.018</v>
      </c>
      <c r="AN41" s="34" t="n">
        <v>0.0064</v>
      </c>
      <c r="AO41" s="34" t="n">
        <v>-9999.9999</v>
      </c>
      <c r="AP41" s="34" t="n">
        <v>0.07</v>
      </c>
      <c r="AQ41" s="34"/>
      <c r="AR41" s="34" t="n">
        <v>0.0874</v>
      </c>
      <c r="AS41" s="34" t="n">
        <v>0.1932</v>
      </c>
      <c r="AT41" s="34" t="n">
        <v>0.2807</v>
      </c>
      <c r="AU41" s="34" t="n">
        <v>0.0431</v>
      </c>
      <c r="AV41" s="34" t="n">
        <v>-9999.9999</v>
      </c>
      <c r="AW41" s="34" t="n">
        <v>-9999.9999</v>
      </c>
      <c r="AX41" s="34" t="n">
        <v>0.1243</v>
      </c>
      <c r="AY41" s="34" t="n">
        <v>0.5514</v>
      </c>
      <c r="AZ41" s="34" t="n">
        <v>0.6757</v>
      </c>
      <c r="BA41" s="34" t="n">
        <v>0.0088</v>
      </c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202"/>
      <c r="H42" s="113"/>
      <c r="I42" s="135"/>
      <c r="J42" s="116"/>
      <c r="K42" s="117"/>
      <c r="L42" s="117"/>
      <c r="M42" s="117"/>
      <c r="N42" s="118"/>
      <c r="O42" s="117"/>
      <c r="P42" s="119"/>
      <c r="Q42" s="120"/>
      <c r="R42" s="121"/>
      <c r="S42" s="121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2114</v>
      </c>
      <c r="E43" s="135" t="n">
        <v>28.7</v>
      </c>
      <c r="F43" s="114" t="n">
        <v>4.4004</v>
      </c>
      <c r="G43" s="202" t="n">
        <v>34.9552</v>
      </c>
      <c r="H43" s="113" t="n">
        <v>20</v>
      </c>
      <c r="I43" s="135" t="n">
        <v>20.5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108.7065016</v>
      </c>
      <c r="K43" s="117" t="n">
        <f aca="false">IF(ISBLANK(E43),"",(0.000824493-(0.0000040899*E43)+(0.000000076438*E43^2)-(0.00000000082467*E43^3)+(0.0000000000053875*E43^4)))</f>
        <v>0.000754234198764729</v>
      </c>
      <c r="L43" s="117" t="n">
        <f aca="false">IF(ISBLANK(E43),"",(-0.00000572466+(0.00000010227*E43)-(0.0000000016546*E43^2)))</f>
        <v>-4.152388474E-006</v>
      </c>
      <c r="M43" s="117" t="n">
        <f aca="false">IF(ISBLANK(E43),"",IF(ISBLANK(G43),(O43+(K43*35)+(L43*35^1.5)+(0.00000048314*35^2)),(O43+(K43*G43)+(L43*G43^1.5)+(0.00000048314*G43^2))))</f>
        <v>1.02213265496615</v>
      </c>
      <c r="N43" s="118" t="n">
        <f aca="false">IF(ISBLANK(D43),"",IF(ISBLANK(G43),J43*(1+0.00001*(35-20)),J43*(1+0.00001*(G43-20))))</f>
        <v>108.722758874727</v>
      </c>
      <c r="O43" s="117" t="n">
        <f aca="false">IF(ISBLANK(E43),"",(0.999842594+(0.00006793952*E43)-(0.00000909529*E43^2)+(0.0000001001685*E43^3)-(0.000000001120083*E43^4)+(0.000000000006536332*E43^5)))</f>
        <v>0.996036070213923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4.65002332289202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4.54933447268252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207.670041600357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203.173277550001</v>
      </c>
      <c r="T43" s="32" t="n">
        <v>0.01</v>
      </c>
      <c r="U43" s="32" t="n">
        <v>0.01</v>
      </c>
      <c r="V43" s="32" t="n">
        <v>0.03</v>
      </c>
      <c r="W43" s="32" t="n">
        <v>0.03</v>
      </c>
      <c r="X43" s="32" t="n">
        <v>0.02</v>
      </c>
      <c r="Y43" s="32" t="n">
        <v>0.02</v>
      </c>
      <c r="Z43" s="32" t="n">
        <v>0.05</v>
      </c>
      <c r="AA43" s="32" t="n">
        <v>0.05</v>
      </c>
      <c r="AB43" s="32" t="n">
        <v>1.35</v>
      </c>
      <c r="AC43" s="32" t="n">
        <v>1.32</v>
      </c>
      <c r="AD43" s="34" t="n">
        <v>0.012</v>
      </c>
      <c r="AE43" s="34" t="n">
        <v>0.0166</v>
      </c>
      <c r="AF43" s="34" t="n">
        <v>0.015</v>
      </c>
      <c r="AG43" s="34" t="n">
        <v>0.0101</v>
      </c>
      <c r="AH43" s="34" t="n">
        <v>0.0216</v>
      </c>
      <c r="AI43" s="34" t="n">
        <v>-9999.9999</v>
      </c>
      <c r="AJ43" s="34" t="n">
        <v>-9999.9999</v>
      </c>
      <c r="AK43" s="34" t="n">
        <v>0.0024</v>
      </c>
      <c r="AL43" s="34" t="n">
        <v>0.0397</v>
      </c>
      <c r="AM43" s="34" t="n">
        <v>0.0088</v>
      </c>
      <c r="AN43" s="34" t="n">
        <v>-9999.9999</v>
      </c>
      <c r="AO43" s="34" t="n">
        <v>-9999.9999</v>
      </c>
      <c r="AP43" s="34" t="n">
        <v>0.0919</v>
      </c>
      <c r="AQ43" s="34"/>
      <c r="AR43" s="34" t="n">
        <v>0.0141</v>
      </c>
      <c r="AS43" s="34" t="n">
        <v>0.0163</v>
      </c>
      <c r="AT43" s="34" t="n">
        <v>0.0304</v>
      </c>
      <c r="AU43" s="34" t="n">
        <v>0.0261</v>
      </c>
      <c r="AV43" s="34" t="n">
        <v>-9999.9999</v>
      </c>
      <c r="AW43" s="34" t="n">
        <v>-9999.9999</v>
      </c>
      <c r="AX43" s="34" t="n">
        <v>0.1194</v>
      </c>
      <c r="AY43" s="34" t="n">
        <v>0.1721</v>
      </c>
      <c r="AZ43" s="34" t="n">
        <v>0.2915</v>
      </c>
      <c r="BA43" s="34" t="n">
        <v>0.0009</v>
      </c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2115</v>
      </c>
      <c r="E44" s="135" t="n">
        <v>29.6</v>
      </c>
      <c r="F44" s="114" t="n">
        <v>4.3156</v>
      </c>
      <c r="G44" s="202" t="n">
        <v>34.1972</v>
      </c>
      <c r="H44" s="113" t="n">
        <v>10</v>
      </c>
      <c r="I44" s="135" t="n">
        <v>10.4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111.5281471</v>
      </c>
      <c r="K44" s="117" t="n">
        <f aca="false">IF(ISBLANK(E44),"",(0.000824493-(0.0000040899*E44)+(0.000000076438*E44^2)-(0.00000000082467*E44^3)+(0.0000000000053875*E44^4)))</f>
        <v>0.0007531523577728</v>
      </c>
      <c r="L44" s="117" t="n">
        <f aca="false">IF(ISBLANK(E44),"",(-0.00000572466+(0.00000010227*E44)-(0.0000000016546*E44^2)))</f>
        <v>-4.147162336E-006</v>
      </c>
      <c r="M44" s="117" t="n">
        <f aca="false">IF(ISBLANK(E44),"",IF(ISBLANK(G44),(O44+(K44*35)+(L44*35^1.5)+(0.00000048314*35^2)),(O44+(K44*G44)+(L44*G44^1.5)+(0.00000048314*G44^2))))</f>
        <v>1.02126252290187</v>
      </c>
      <c r="N44" s="118" t="n">
        <f aca="false">IF(ISBLANK(D44),"",IF(ISBLANK(G44),J44*(1+0.00001*(35-20)),J44*(1+0.00001*(G44-20))))</f>
        <v>111.5439809741</v>
      </c>
      <c r="O44" s="117" t="n">
        <f aca="false">IF(ISBLANK(E44),"",(0.999842594+(0.00006793952*E44)-(0.00000909529*E44^2)+(0.0000001001685*E44^3)-(0.000000001120083*E44^4)+(0.000000000006536332*E44^5)))</f>
        <v>0.995771161858075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4.44262802790594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4.35013322067515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198.407767726279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194.276949635352</v>
      </c>
      <c r="T44" s="32" t="n">
        <v>0.01</v>
      </c>
      <c r="U44" s="32" t="n">
        <v>0.01</v>
      </c>
      <c r="V44" s="32" t="n">
        <v>0.01</v>
      </c>
      <c r="W44" s="32" t="n">
        <v>0.01</v>
      </c>
      <c r="X44" s="32" t="n">
        <v>0</v>
      </c>
      <c r="Y44" s="32" t="n">
        <v>0</v>
      </c>
      <c r="Z44" s="32" t="n">
        <v>0.02</v>
      </c>
      <c r="AA44" s="32" t="n">
        <v>0.02</v>
      </c>
      <c r="AB44" s="32" t="n">
        <v>1.67</v>
      </c>
      <c r="AC44" s="32" t="n">
        <v>1.63</v>
      </c>
      <c r="AD44" s="34" t="n">
        <v>0.0068</v>
      </c>
      <c r="AE44" s="34" t="n">
        <v>0.0107</v>
      </c>
      <c r="AF44" s="34" t="n">
        <v>0.009</v>
      </c>
      <c r="AG44" s="34" t="n">
        <v>0.0066</v>
      </c>
      <c r="AH44" s="34" t="n">
        <v>0.0246</v>
      </c>
      <c r="AI44" s="34" t="n">
        <v>-9999.9999</v>
      </c>
      <c r="AJ44" s="34" t="n">
        <v>-9999.9999</v>
      </c>
      <c r="AK44" s="34" t="n">
        <v>0.0025</v>
      </c>
      <c r="AL44" s="34" t="n">
        <v>0.0286</v>
      </c>
      <c r="AM44" s="34" t="n">
        <v>0.0085</v>
      </c>
      <c r="AN44" s="34" t="n">
        <v>-9999.9999</v>
      </c>
      <c r="AO44" s="34" t="n">
        <v>-9999.9999</v>
      </c>
      <c r="AP44" s="34" t="n">
        <v>0.0863</v>
      </c>
      <c r="AQ44" s="34"/>
      <c r="AR44" s="34" t="n">
        <v>0.0074</v>
      </c>
      <c r="AS44" s="34" t="n">
        <v>0.0105</v>
      </c>
      <c r="AT44" s="34" t="n">
        <v>0.0178</v>
      </c>
      <c r="AU44" s="34" t="n">
        <v>0.0259</v>
      </c>
      <c r="AV44" s="34" t="n">
        <v>-9999.9999</v>
      </c>
      <c r="AW44" s="34" t="n">
        <v>-9999.9999</v>
      </c>
      <c r="AX44" s="34" t="n">
        <v>0.0701</v>
      </c>
      <c r="AY44" s="34" t="n">
        <v>0.1548</v>
      </c>
      <c r="AZ44" s="34" t="n">
        <v>0.2249</v>
      </c>
      <c r="BA44" s="34" t="n">
        <v>0.0035</v>
      </c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2116</v>
      </c>
      <c r="E45" s="135" t="n">
        <v>29.6</v>
      </c>
      <c r="F45" s="114" t="n">
        <v>4.2892</v>
      </c>
      <c r="G45" s="202" t="n">
        <v>34.15685</v>
      </c>
      <c r="H45" s="113" t="n">
        <v>10</v>
      </c>
      <c r="I45" s="135" t="n">
        <v>10.2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110.8956349</v>
      </c>
      <c r="K45" s="117" t="n">
        <f aca="false">IF(ISBLANK(E45),"",(0.000824493-(0.0000040899*E45)+(0.000000076438*E45^2)-(0.00000000082467*E45^3)+(0.0000000000053875*E45^4)))</f>
        <v>0.0007531523577728</v>
      </c>
      <c r="L45" s="117" t="n">
        <f aca="false">IF(ISBLANK(E45),"",(-0.00000572466+(0.00000010227*E45)-(0.0000000016546*E45^2)))</f>
        <v>-4.147162336E-006</v>
      </c>
      <c r="M45" s="117" t="n">
        <f aca="false">IF(ISBLANK(E45),"",IF(ISBLANK(G45),(O45+(K45*35)+(L45*35^1.5)+(0.00000048314*35^2)),(O45+(K45*G45)+(L45*G45^1.5)+(0.00000048314*G45^2))))</f>
        <v>1.02123226807761</v>
      </c>
      <c r="N45" s="118" t="n">
        <f aca="false">IF(ISBLANK(D45),"",IF(ISBLANK(G45),J45*(1+0.00001*(35-20)),J45*(1+0.00001*(G45-20))))</f>
        <v>110.911334228689</v>
      </c>
      <c r="O45" s="117" t="n">
        <f aca="false">IF(ISBLANK(E45),"",(0.999842594+(0.00006793952*E45)-(0.00000909529*E45^2)+(0.0000001001685*E45^3)-(0.000000001120083*E45^4)+(0.000000000006536332*E45^5)))</f>
        <v>0.995771161858075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4.44101024800998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4.34867795195097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198.335517676126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194.21195733413</v>
      </c>
      <c r="T45" s="32" t="n">
        <v>0.01</v>
      </c>
      <c r="U45" s="32" t="n">
        <v>0.01</v>
      </c>
      <c r="V45" s="32" t="n">
        <v>0.02</v>
      </c>
      <c r="W45" s="32" t="n">
        <v>0.02</v>
      </c>
      <c r="X45" s="32" t="n">
        <v>0.01</v>
      </c>
      <c r="Y45" s="32" t="n">
        <v>0.01</v>
      </c>
      <c r="Z45" s="32" t="n">
        <v>0.05</v>
      </c>
      <c r="AA45" s="32" t="n">
        <v>0.05</v>
      </c>
      <c r="AB45" s="32" t="n">
        <v>1.73</v>
      </c>
      <c r="AC45" s="32" t="n">
        <v>1.69</v>
      </c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2117</v>
      </c>
      <c r="E46" s="135" t="n">
        <v>29.1</v>
      </c>
      <c r="F46" s="114" t="n">
        <v>4.2464</v>
      </c>
      <c r="G46" s="202" t="n">
        <v>32.77495</v>
      </c>
      <c r="H46" s="113" t="n">
        <v>0</v>
      </c>
      <c r="I46" s="135" t="n">
        <v>3.8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109.5834265</v>
      </c>
      <c r="K46" s="117" t="n">
        <f aca="false">IF(ISBLANK(E46),"",(0.000824493-(0.0000040899*E46)+(0.000000076438*E46^2)-(0.00000000082467*E46^3)+(0.0000000000053875*E46^4)))</f>
        <v>0.000753747020782669</v>
      </c>
      <c r="L46" s="117" t="n">
        <f aca="false">IF(ISBLANK(E46),"",(-0.00000572466+(0.00000010227*E46)-(0.0000000016546*E46^2)))</f>
        <v>-4.149734826E-006</v>
      </c>
      <c r="M46" s="117" t="n">
        <f aca="false">IF(ISBLANK(E46),"",IF(ISBLANK(G46),(O46+(K46*35)+(L46*35^1.5)+(0.00000048314*35^2)),(O46+(K46*G46)+(L46*G46^1.5)+(0.00000048314*G46^2))))</f>
        <v>1.0203635934015</v>
      </c>
      <c r="N46" s="118" t="n">
        <f aca="false">IF(ISBLANK(D46),"",IF(ISBLANK(G46),J46*(1+0.00001*(35-20)),J46*(1+0.00001*(G46-20))))</f>
        <v>109.597425727944</v>
      </c>
      <c r="O46" s="117" t="n">
        <f aca="false">IF(ISBLANK(E46),"",(0.999842594+(0.00006793952*E46)-(0.00000909529*E46^2)+(0.0000001001685*E46^3)-(0.000000001120083*E46^4)+(0.000000000006536332*E46^5)))</f>
        <v>0.995919218845254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4.45024087839138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4.36142656124762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198.747757628959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194.781310225319</v>
      </c>
      <c r="T46" s="32" t="n">
        <v>0.01</v>
      </c>
      <c r="U46" s="32" t="n">
        <v>0.01</v>
      </c>
      <c r="V46" s="32" t="n">
        <v>0.01</v>
      </c>
      <c r="W46" s="32" t="n">
        <v>0.01</v>
      </c>
      <c r="X46" s="32" t="n">
        <v>0</v>
      </c>
      <c r="Y46" s="32" t="n">
        <v>0</v>
      </c>
      <c r="Z46" s="32" t="n">
        <v>0.04</v>
      </c>
      <c r="AA46" s="32" t="n">
        <v>0.04</v>
      </c>
      <c r="AB46" s="32" t="n">
        <v>2.51</v>
      </c>
      <c r="AC46" s="32" t="n">
        <v>2.45</v>
      </c>
      <c r="AD46" s="34" t="n">
        <v>0.0083</v>
      </c>
      <c r="AE46" s="34" t="n">
        <v>0.0146</v>
      </c>
      <c r="AF46" s="34" t="n">
        <v>0.0114</v>
      </c>
      <c r="AG46" s="34" t="n">
        <v>0.0083</v>
      </c>
      <c r="AH46" s="34" t="n">
        <v>0.0343</v>
      </c>
      <c r="AI46" s="34" t="n">
        <v>-9999.9999</v>
      </c>
      <c r="AJ46" s="34" t="n">
        <v>-9999.9999</v>
      </c>
      <c r="AK46" s="34" t="n">
        <v>0.0031</v>
      </c>
      <c r="AL46" s="34" t="n">
        <v>0.0241</v>
      </c>
      <c r="AM46" s="34" t="n">
        <v>0.0117</v>
      </c>
      <c r="AN46" s="34" t="n">
        <v>-9999.9999</v>
      </c>
      <c r="AO46" s="34" t="n">
        <v>-9999.9999</v>
      </c>
      <c r="AP46" s="34" t="n">
        <v>0.0896</v>
      </c>
      <c r="AQ46" s="34"/>
      <c r="AR46" s="34" t="n">
        <v>0.0061</v>
      </c>
      <c r="AS46" s="34" t="n">
        <v>0.0121</v>
      </c>
      <c r="AT46" s="34" t="n">
        <v>0.0182</v>
      </c>
      <c r="AU46" s="34" t="n">
        <v>-9999.9999</v>
      </c>
      <c r="AV46" s="34" t="n">
        <v>0.0234</v>
      </c>
      <c r="AW46" s="34" t="n">
        <v>-9999.9999</v>
      </c>
      <c r="AX46" s="34" t="n">
        <v>0.0656</v>
      </c>
      <c r="AY46" s="34" t="n">
        <v>0.1698</v>
      </c>
      <c r="AZ46" s="34" t="n">
        <v>0.2354</v>
      </c>
      <c r="BA46" s="34" t="n">
        <v>0.0035</v>
      </c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6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56"/>
      <c r="F48" s="157"/>
      <c r="G48" s="158"/>
      <c r="H48" s="156"/>
      <c r="I48" s="159"/>
      <c r="J48" s="116" t="s">
        <v>99</v>
      </c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str">
        <f aca="false">IF(ISBLANK(D48),"",IF(ISBLANK(G48),J48*(1+0.00001*(35-20)),J48*(1+0.00001*(G48-20))))</f>
        <v/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e">
        <f aca="false">IF(ISBLANK(D49),"",IF(ISBLANK(G49),J49*(1+0.00001*(35-20)),J49*(1+0.00001*(G49-20))))</f>
        <v>#VALUE!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115"/>
      <c r="H50" s="113"/>
      <c r="I50" s="113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T6" activeCellId="1" sqref="T45:AC45 T6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42080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4.9753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6</v>
      </c>
      <c r="J9" s="29" t="n">
        <v>44.96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-6°44,96</v>
      </c>
      <c r="P9" s="29" t="s">
        <v>16</v>
      </c>
      <c r="Q9" s="33" t="n">
        <f aca="false">IF(ISBLANK(I9),"",IF(ISBLANK(J9),"",IF(J9&gt;60,"ERREUR !!",O11*(I9+(J9/60)))))</f>
        <v>-6.74933333333333</v>
      </c>
      <c r="R9" s="33"/>
      <c r="V9" s="127" t="n">
        <v>4.9659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5</v>
      </c>
      <c r="J10" s="29" t="n">
        <v>0.07</v>
      </c>
      <c r="K10" s="30" t="s">
        <v>12</v>
      </c>
      <c r="L10" s="31" t="str">
        <f aca="false">IF(P10=N9,"+","-")</f>
        <v>+</v>
      </c>
      <c r="M10" s="30" t="s">
        <v>16</v>
      </c>
      <c r="N10" s="30" t="s">
        <v>17</v>
      </c>
      <c r="O10" s="34" t="str">
        <f aca="false">IF(ISBLANK(I10),"",IF(ISBLANK(J10),"",IF(P10=N10,L10&amp;N12,N12)))</f>
        <v>5°0,07</v>
      </c>
      <c r="P10" s="29" t="s">
        <v>14</v>
      </c>
      <c r="Q10" s="33" t="n">
        <f aca="false">IF(ISBLANK(I10),"",IF(ISBLANK(J10),"",IF(J10&gt;60,"ERREUR !!",O12*(I10+(J10/60)))))</f>
        <v>5.00116666666667</v>
      </c>
      <c r="R10" s="33"/>
      <c r="S10" s="35"/>
      <c r="T10" s="35"/>
      <c r="V10" s="0" t="n">
        <v>4.9649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42079</v>
      </c>
      <c r="K11" s="38"/>
      <c r="L11" s="38"/>
      <c r="M11" s="38"/>
      <c r="N11" s="39" t="str">
        <f aca="false">I9&amp;"°"&amp;J9</f>
        <v>6°44,96</v>
      </c>
      <c r="O11" s="40" t="n">
        <f aca="false">IF(P9=M10,-1,1)</f>
        <v>-1</v>
      </c>
      <c r="P11" s="41" t="str">
        <f aca="false">TEXT(J11,"aaaa-mm-jj")&amp;"T"&amp;TEXT(J12,"hh:mm:ss")&amp;"z"</f>
        <v>2019-03-17T17:11:54z</v>
      </c>
      <c r="Q11" s="41"/>
      <c r="R11" s="41"/>
      <c r="T11" s="42"/>
      <c r="U11" s="42"/>
      <c r="V11" s="5" t="n">
        <v>4.9735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0.716597222222222</v>
      </c>
      <c r="K12" s="45"/>
      <c r="L12" s="45"/>
      <c r="M12" s="45"/>
      <c r="N12" s="46" t="str">
        <f aca="false">I10&amp;"°"&amp;J10</f>
        <v>5°0,07</v>
      </c>
      <c r="O12" s="40" t="n">
        <f aca="false">IF(P10=N10,-1,1)</f>
        <v>1</v>
      </c>
      <c r="P12" s="41"/>
      <c r="Q12" s="41"/>
      <c r="R12" s="41"/>
      <c r="T12" s="42"/>
      <c r="U12" s="42"/>
      <c r="V12" s="164" t="n">
        <v>4.9706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 t="n">
        <v>4.9643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25.5</v>
      </c>
      <c r="S14" s="55" t="s">
        <v>24</v>
      </c>
      <c r="V14" s="189" t="n">
        <f aca="false">AVERAGE(V8:V13)</f>
        <v>4.96908333333333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25.5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4.9691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0.996918646721861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0.020003692913907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5.0114901950018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4.9688266995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0.00402347544231431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35" t="n">
        <v>6</v>
      </c>
      <c r="F35" s="114" t="n">
        <v>4.872</v>
      </c>
      <c r="G35" s="202" t="n">
        <v>34.8846</v>
      </c>
      <c r="H35" s="113" t="n">
        <v>4000</v>
      </c>
      <c r="I35" s="135" t="n">
        <v>4061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7" t="n">
        <f aca="false">IF(ISBLANK(E35),"",(0.000824493-(0.0000040899*E35)+(0.000000076438*E35^2)-(0.00000000082467*E35^3)+(0.0000000000053875*E35^4)))</f>
        <v>0.00080253422148</v>
      </c>
      <c r="L35" s="117" t="n">
        <f aca="false">IF(ISBLANK(E35),"",(-0.00000572466+(0.00000010227*E35)-(0.0000000016546*E35^2)))</f>
        <v>-5.1706056E-006</v>
      </c>
      <c r="M35" s="117" t="n">
        <f aca="false">IF(ISBLANK(E35),"",IF(ISBLANK(G35),(O35+(K35*35)+(L35*35^1.5)+(0.00000048314*35^2)),(O35+(K35*G35)+(L35*G35^1.5)+(0.00000048314*G35^2))))</f>
        <v>1.0274617223854</v>
      </c>
      <c r="N35" s="118" t="n">
        <f aca="false">IF(ISBLANK(D35),"",IF(ISBLANK(G35),J35*(1+0.00001*(35-20)),J35*(1+0.00001*(G35-20))))</f>
        <v>110.85649809064</v>
      </c>
      <c r="O35" s="117" t="n">
        <f aca="false">IF(ISBLANK(E35),"",(0.999842594+(0.00006793952*E35)-(0.00000909529*E35^2)+(0.0000001001685*E35^3)-(0.000000001120083*E35^4)+(0.000000000006536332*E35^5)))</f>
        <v>0.999943036274949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5.04633234348028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4.91145532094813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225.369202459829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219.345594633543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2002</v>
      </c>
      <c r="E36" s="135" t="n">
        <v>9.9</v>
      </c>
      <c r="F36" s="114" t="n">
        <v>4.7735</v>
      </c>
      <c r="G36" s="202" t="n">
        <v>34.8856</v>
      </c>
      <c r="H36" s="113" t="n">
        <v>4000</v>
      </c>
      <c r="I36" s="135" t="n">
        <v>4061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108.59</v>
      </c>
      <c r="K36" s="117" t="n">
        <f aca="false">IF(ISBLANK(E36),"",(0.000824493-(0.0000040899*E36)+(0.000000076438*E36^2)-(0.00000000082467*E36^3)+(0.0000000000053875*E36^4)))</f>
        <v>0.000790746254013709</v>
      </c>
      <c r="L36" s="117" t="n">
        <f aca="false">IF(ISBLANK(E36),"",(-0.00000572466+(0.00000010227*E36)-(0.0000000016546*E36^2)))</f>
        <v>-4.874354346E-006</v>
      </c>
      <c r="M36" s="117" t="n">
        <f aca="false">IF(ISBLANK(E36),"",IF(ISBLANK(G36),(O36+(K36*35)+(L36*35^1.5)+(0.00000048314*35^2)),(O36+(K36*G36)+(L36*G36^1.5)+(0.00000048314*G36^2))))</f>
        <v>1.02688010972669</v>
      </c>
      <c r="N36" s="118" t="n">
        <f aca="false">IF(ISBLANK(D36),"",IF(ISBLANK(G36),J36*(1+0.00001*(35-20)),J36*(1+0.00001*(G36-20))))</f>
        <v>108.60616427304</v>
      </c>
      <c r="O36" s="117" t="n">
        <f aca="false">IF(ISBLANK(E36),"",(0.999842594+(0.00006793952*E36)-(0.00000909529*E36^2)+(0.0000001001685*E36^3)-(0.000000001120083*E36^4)+(0.000000000006536332*E36^5)))</f>
        <v>0.999710821396544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5.04838058462697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4.91623173611829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225.460676909441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219.558909335043</v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2004</v>
      </c>
      <c r="E37" s="135" t="n">
        <v>10.2</v>
      </c>
      <c r="F37" s="114" t="n">
        <v>5.158</v>
      </c>
      <c r="G37" s="202" t="n">
        <v>34.90615</v>
      </c>
      <c r="H37" s="113" t="n">
        <v>3000</v>
      </c>
      <c r="I37" s="135" t="n">
        <v>3039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110.33</v>
      </c>
      <c r="K37" s="117" t="n">
        <f aca="false">IF(ISBLANK(E37),"",(0.000824493-(0.0000040899*E37)+(0.000000076438*E37^2)-(0.00000000082467*E37^3)+(0.0000000000053875*E37^4)))</f>
        <v>0.00078991179915126</v>
      </c>
      <c r="L37" s="117" t="n">
        <f aca="false">IF(ISBLANK(E37),"",(-0.00000572466+(0.00000010227*E37)-(0.0000000016546*E37^2)))</f>
        <v>-4.853650584E-006</v>
      </c>
      <c r="M37" s="117" t="n">
        <f aca="false">IF(ISBLANK(E37),"",IF(ISBLANK(G37),(O37+(K37*35)+(L37*35^1.5)+(0.00000048314*35^2)),(O37+(K37*G37)+(L37*G37^1.5)+(0.00000048314*G37^2))))</f>
        <v>1.02684468592761</v>
      </c>
      <c r="N37" s="118" t="n">
        <f aca="false">IF(ISBLANK(D37),"",IF(ISBLANK(G37),J37*(1+0.00001*(35-20)),J37*(1+0.00001*(G37-20))))</f>
        <v>110.346445955295</v>
      </c>
      <c r="O37" s="117" t="n">
        <f aca="false">IF(ISBLANK(E37),"",(0.999842594+(0.00006793952*E37)-(0.00000909529*E37^2)+(0.0000001001685*E37^3)-(0.000000001120083*E37^4)+(0.000000000006536332*E37^5)))</f>
        <v>0.999684200271206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5.36865442607754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5.22830229308505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239.764106668623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233.495980409178</v>
      </c>
      <c r="T37" s="32"/>
      <c r="U37" s="32"/>
      <c r="V37" s="122"/>
      <c r="W37" s="122"/>
      <c r="X37" s="122"/>
      <c r="Y37" s="122"/>
      <c r="Z37" s="32"/>
      <c r="AA37" s="32"/>
      <c r="AB37" s="122"/>
      <c r="AC37" s="12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2006</v>
      </c>
      <c r="E38" s="135" t="n">
        <v>10.7</v>
      </c>
      <c r="F38" s="114" t="n">
        <v>5.102</v>
      </c>
      <c r="G38" s="202" t="n">
        <v>34.9235</v>
      </c>
      <c r="H38" s="113" t="n">
        <v>2500</v>
      </c>
      <c r="I38" s="135" t="n">
        <v>2529.2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108.87</v>
      </c>
      <c r="K38" s="117" t="n">
        <f aca="false">IF(ISBLANK(E38),"",(0.000824493-(0.0000040899*E38)+(0.000000076438*E38^2)-(0.00000000082467*E38^3)+(0.0000000000053875*E38^4)))</f>
        <v>0.000788542819544229</v>
      </c>
      <c r="L38" s="117" t="n">
        <f aca="false">IF(ISBLANK(E38),"",(-0.00000572466+(0.00000010227*E38)-(0.0000000016546*E38^2)))</f>
        <v>-4.819806154E-006</v>
      </c>
      <c r="M38" s="117" t="n">
        <f aca="false">IF(ISBLANK(E38),"",IF(ISBLANK(G38),(O38+(K38*35)+(L38*35^1.5)+(0.00000048314*35^2)),(O38+(K38*G38)+(L38*G38^1.5)+(0.00000048314*G38^2))))</f>
        <v>1.02677037756672</v>
      </c>
      <c r="N38" s="118" t="n">
        <f aca="false">IF(ISBLANK(D38),"",IF(ISBLANK(G38),J38*(1+0.00001*(35-20)),J38*(1+0.00001*(G38-20))))</f>
        <v>108.88624721445</v>
      </c>
      <c r="O38" s="117" t="n">
        <f aca="false">IF(ISBLANK(E38),"",(0.999842594+(0.00006793952*E38)-(0.00000909529*E38^2)+(0.0000001001685*E38^3)-(0.000000001120083*E38^4)+(0.000000000006536332*E38^5)))</f>
        <v>0.999637172582749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5.38275982803339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5.24241831049868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240.394053919971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234.126401746871</v>
      </c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2007</v>
      </c>
      <c r="E39" s="135" t="n">
        <v>11.4</v>
      </c>
      <c r="F39" s="114" t="n">
        <v>5.1123</v>
      </c>
      <c r="G39" s="202" t="n">
        <v>34.944</v>
      </c>
      <c r="H39" s="113" t="n">
        <v>2000</v>
      </c>
      <c r="I39" s="135" t="n">
        <v>2021.1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109.77</v>
      </c>
      <c r="K39" s="117" t="n">
        <f aca="false">IF(ISBLANK(E39),"",(0.000824493-(0.0000040899*E39)+(0.000000076438*E39^2)-(0.00000000082467*E39^3)+(0.0000000000053875*E39^4)))</f>
        <v>0.00078667123031814</v>
      </c>
      <c r="L39" s="117" t="n">
        <f aca="false">IF(ISBLANK(E39),"",(-0.00000572466+(0.00000010227*E39)-(0.0000000016546*E39^2)))</f>
        <v>-4.773813816E-006</v>
      </c>
      <c r="M39" s="117" t="n">
        <f aca="false">IF(ISBLANK(E39),"",IF(ISBLANK(G39),(O39+(K39*35)+(L39*35^1.5)+(0.00000048314*35^2)),(O39+(K39*G39)+(L39*G39^1.5)+(0.00000048314*G39^2))))</f>
        <v>1.02665911119935</v>
      </c>
      <c r="N39" s="118" t="n">
        <f aca="false">IF(ISBLANK(D39),"",IF(ISBLANK(G39),J39*(1+0.00001*(35-20)),J39*(1+0.00001*(G39-20))))</f>
        <v>109.7864040288</v>
      </c>
      <c r="O39" s="117" t="n">
        <f aca="false">IF(ISBLANK(E39),"",(0.999842594+(0.00006793952*E39)-(0.00000909529*E39^2)+(0.0000001001685*E39^3)-(0.000000001120083*E39^4)+(0.000000000006536332*E39^5)))</f>
        <v>0.99956582543903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5.34860224556928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5.20971585137059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238.868576287124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232.665909922211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2008</v>
      </c>
      <c r="E40" s="135" t="n">
        <v>11.8</v>
      </c>
      <c r="F40" s="114" t="n">
        <v>4.6211</v>
      </c>
      <c r="G40" s="202" t="n">
        <v>34.9175</v>
      </c>
      <c r="H40" s="113" t="n">
        <v>1500</v>
      </c>
      <c r="I40" s="135" t="n">
        <v>1515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108.85</v>
      </c>
      <c r="K40" s="117" t="n">
        <f aca="false">IF(ISBLANK(E40),"",(0.000824493-(0.0000040899*E40)+(0.000000076438*E40^2)-(0.00000000082467*E40^3)+(0.0000000000053875*E40^4)))</f>
        <v>0.00078562489957238</v>
      </c>
      <c r="L40" s="117" t="n">
        <f aca="false">IF(ISBLANK(E40),"",(-0.00000572466+(0.00000010227*E40)-(0.0000000016546*E40^2)))</f>
        <v>-4.748260504E-006</v>
      </c>
      <c r="M40" s="117" t="n">
        <f aca="false">IF(ISBLANK(E40),"",IF(ISBLANK(G40),(O40+(K40*35)+(L40*35^1.5)+(0.00000048314*35^2)),(O40+(K40*G40)+(L40*G40^1.5)+(0.00000048314*G40^2))))</f>
        <v>1.02656361487108</v>
      </c>
      <c r="N40" s="118" t="n">
        <f aca="false">IF(ISBLANK(D40),"",IF(ISBLANK(G40),J40*(1+0.00001*(35-20)),J40*(1+0.00001*(G40-20))))</f>
        <v>108.86623769875</v>
      </c>
      <c r="O40" s="117" t="n">
        <f aca="false">IF(ISBLANK(E40),"",(0.999842594+(0.00006793952*E40)-(0.00000909529*E40^2)+(0.0000001001685*E40^3)-(0.000000001120083*E40^4)+(0.000000000006536332*E40^5)))</f>
        <v>0.999522211641618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4.87479452006487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4.74865312723661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217.708323266097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212.074848662387</v>
      </c>
      <c r="T40" s="32"/>
      <c r="U40" s="32"/>
      <c r="V40" s="122"/>
      <c r="W40" s="122"/>
      <c r="X40" s="122"/>
      <c r="Y40" s="122"/>
      <c r="Z40" s="32"/>
      <c r="AA40" s="32"/>
      <c r="AB40" s="122"/>
      <c r="AC40" s="12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2009</v>
      </c>
      <c r="E41" s="135" t="n">
        <v>12.2</v>
      </c>
      <c r="F41" s="114" t="n">
        <v>3.2385</v>
      </c>
      <c r="G41" s="202" t="n">
        <v>34.61455</v>
      </c>
      <c r="H41" s="113" t="n">
        <v>1000</v>
      </c>
      <c r="I41" s="135" t="n">
        <v>1008.4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109.15</v>
      </c>
      <c r="K41" s="117" t="n">
        <f aca="false">IF(ISBLANK(E41),"",(0.000824493-(0.0000040899*E41)+(0.000000076438*E41^2)-(0.00000000082467*E41^3)+(0.0000000000053875*E41^4)))</f>
        <v>0.00078459512769926</v>
      </c>
      <c r="L41" s="117" t="n">
        <f aca="false">IF(ISBLANK(E41),"",(-0.00000572466+(0.00000010227*E41)-(0.0000000016546*E41^2)))</f>
        <v>-4.723236664E-006</v>
      </c>
      <c r="M41" s="117" t="n">
        <f aca="false">IF(ISBLANK(E41),"",IF(ISBLANK(G41),(O41+(K41*35)+(L41*35^1.5)+(0.00000048314*35^2)),(O41+(K41*G41)+(L41*G41^1.5)+(0.00000048314*G41^2))))</f>
        <v>1.02625195149562</v>
      </c>
      <c r="N41" s="118" t="n">
        <f aca="false">IF(ISBLANK(D41),"",IF(ISBLANK(G41),J41*(1+0.00001*(35-20)),J41*(1+0.00001*(G41-20))))</f>
        <v>109.165951781325</v>
      </c>
      <c r="O41" s="117" t="n">
        <f aca="false">IF(ISBLANK(E41),"",(0.999842594+(0.00006793952*E41)-(0.00000909529*E41^2)+(0.0000001001685*E41^3)-(0.000000001120083*E41^4)+(0.000000000006536332*E41^5)))</f>
        <v>0.999476556944774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3.40193889299828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3.31491588205062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151.930590961303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148.044143292381</v>
      </c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2010</v>
      </c>
      <c r="E42" s="135" t="n">
        <v>13.1</v>
      </c>
      <c r="F42" s="114" t="n">
        <v>2.197</v>
      </c>
      <c r="G42" s="202" t="n">
        <v>34.52965</v>
      </c>
      <c r="H42" s="113" t="n">
        <v>700</v>
      </c>
      <c r="I42" s="135" t="n">
        <v>705.3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109.42</v>
      </c>
      <c r="K42" s="117" t="n">
        <f aca="false">IF(ISBLANK(E42),"",(0.000824493-(0.0000040899*E42)+(0.000000076438*E42^2)-(0.00000000082467*E42^3)+(0.0000000000053875*E42^4)))</f>
        <v>0.000782337563807469</v>
      </c>
      <c r="L42" s="117" t="n">
        <f aca="false">IF(ISBLANK(E42),"",(-0.00000572466+(0.00000010227*E42)-(0.0000000016546*E42^2)))</f>
        <v>-4.668868906E-006</v>
      </c>
      <c r="M42" s="117" t="n">
        <f aca="false">IF(ISBLANK(E42),"",IF(ISBLANK(G42),(O42+(K42*35)+(L42*35^1.5)+(0.00000048314*35^2)),(O42+(K42*G42)+(L42*G42^1.5)+(0.00000048314*G42^2))))</f>
        <v>1.02600904358541</v>
      </c>
      <c r="N42" s="118" t="n">
        <f aca="false">IF(ISBLANK(D42),"",IF(ISBLANK(G42),J42*(1+0.00001*(35-20)),J42*(1+0.00001*(G42-20))))</f>
        <v>109.43589834303</v>
      </c>
      <c r="O42" s="117" t="n">
        <f aca="false">IF(ISBLANK(E42),"",(0.999842594+(0.00006793952*E42)-(0.00000909529*E42^2)+(0.0000001001685*E42^3)-(0.000000001120083*E42^4)+(0.000000000006536332*E42^5)))</f>
        <v>0.99936648214646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2.29693551632379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2.23870884051579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102.581140159021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99.980736817435</v>
      </c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2011</v>
      </c>
      <c r="E43" s="135" t="n">
        <v>14.5</v>
      </c>
      <c r="F43" s="114" t="n">
        <v>1.387</v>
      </c>
      <c r="G43" s="202" t="n">
        <v>34.6741</v>
      </c>
      <c r="H43" s="113" t="n">
        <v>500</v>
      </c>
      <c r="I43" s="135" t="n">
        <v>504.3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110.81</v>
      </c>
      <c r="K43" s="117" t="n">
        <f aca="false">IF(ISBLANK(E43),"",(0.000824493-(0.0000040899*E43)+(0.000000076438*E43^2)-(0.00000000082467*E43^3)+(0.0000000000053875*E43^4)))</f>
        <v>0.000778984584695469</v>
      </c>
      <c r="L43" s="117" t="n">
        <f aca="false">IF(ISBLANK(E43),"",(-0.00000572466+(0.00000010227*E43)-(0.0000000016546*E43^2)))</f>
        <v>-4.58962465E-006</v>
      </c>
      <c r="M43" s="117" t="n">
        <f aca="false">IF(ISBLANK(E43),"",IF(ISBLANK(G43),(O43+(K43*35)+(L43*35^1.5)+(0.00000048314*35^2)),(O43+(K43*G43)+(L43*G43^1.5)+(0.00000048314*G43^2))))</f>
        <v>1.02582985221515</v>
      </c>
      <c r="N43" s="118" t="n">
        <f aca="false">IF(ISBLANK(D43),"",IF(ISBLANK(G43),J43*(1+0.00001*(35-20)),J43*(1+0.00001*(G43-20))))</f>
        <v>110.82626037021</v>
      </c>
      <c r="O43" s="117" t="n">
        <f aca="false">IF(ISBLANK(E43),"",(0.999842594+(0.00006793952*E43)-(0.00000909529*E43^2)+(0.0000001001685*E43^3)-(0.000000001120083*E43^4)+(0.000000000006536332*E43^5)))</f>
        <v>0.999175484786779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1.42574091325899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1.38984151239144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63.6735891861463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62.0703219434016</v>
      </c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2012</v>
      </c>
      <c r="E44" s="135" t="n">
        <v>16.8</v>
      </c>
      <c r="F44" s="114" t="n">
        <v>1.9026</v>
      </c>
      <c r="G44" s="202" t="n">
        <v>35.0704</v>
      </c>
      <c r="H44" s="113" t="n">
        <v>300</v>
      </c>
      <c r="I44" s="135" t="n">
        <v>302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110.46</v>
      </c>
      <c r="K44" s="117" t="n">
        <f aca="false">IF(ISBLANK(E44),"",(0.000824493-(0.0000040899*E44)+(0.000000076438*E44^2)-(0.00000000082467*E44^3)+(0.0000000000053875*E44^4)))</f>
        <v>0.00077387542457088</v>
      </c>
      <c r="L44" s="117" t="n">
        <f aca="false">IF(ISBLANK(E44),"",(-0.00000572466+(0.00000010227*E44)-(0.0000000016546*E44^2)))</f>
        <v>-4.473518304E-006</v>
      </c>
      <c r="M44" s="117" t="n">
        <f aca="false">IF(ISBLANK(E44),"",IF(ISBLANK(G44),(O44+(K44*35)+(L44*35^1.5)+(0.00000048314*35^2)),(O44+(K44*G44)+(L44*G44^1.5)+(0.00000048314*G44^2))))</f>
        <v>1.02561666284717</v>
      </c>
      <c r="N44" s="118" t="n">
        <f aca="false">IF(ISBLANK(D44),"",IF(ISBLANK(G44),J44*(1+0.00001*(35-20)),J44*(1+0.00001*(G44-20))))</f>
        <v>110.47664676384</v>
      </c>
      <c r="O44" s="117" t="n">
        <f aca="false">IF(ISBLANK(E44),"",(0.999842594+(0.00006793952*E44)-(0.00000909529*E44^2)+(0.0000001001685*E44^3)-(0.000000001120083*E44^4)+(0.000000000006536332*E44^5)))</f>
        <v>0.998811407722674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1.96793286757502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1.91878012405914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87.8878818659005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85.6927203404812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2013</v>
      </c>
      <c r="E45" s="135" t="n">
        <v>19.4</v>
      </c>
      <c r="F45" s="114" t="n">
        <v>1.8852</v>
      </c>
      <c r="G45" s="202" t="n">
        <v>35.60855</v>
      </c>
      <c r="H45" s="113" t="n">
        <v>100</v>
      </c>
      <c r="I45" s="135" t="n">
        <v>99.9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109.83</v>
      </c>
      <c r="K45" s="117" t="n">
        <f aca="false">IF(ISBLANK(E45),"",(0.000824493-(0.0000040899*E45)+(0.000000076438*E45^2)-(0.00000000082467*E45^3)+(0.0000000000053875*E45^4)))</f>
        <v>0.00076865903573894</v>
      </c>
      <c r="L45" s="117" t="n">
        <f aca="false">IF(ISBLANK(E45),"",(-0.00000572466+(0.00000010227*E45)-(0.0000000016546*E45^2)))</f>
        <v>-4.363347256E-006</v>
      </c>
      <c r="M45" s="117" t="n">
        <f aca="false">IF(ISBLANK(E45),"",IF(ISBLANK(G45),(O45+(K45*35)+(L45*35^1.5)+(0.00000048314*35^2)),(O45+(K45*G45)+(L45*G45^1.5)+(0.00000048314*G45^2))))</f>
        <v>1.025384478893</v>
      </c>
      <c r="N45" s="118" t="n">
        <f aca="false">IF(ISBLANK(D45),"",IF(ISBLANK(G45),J45*(1+0.00001*(35-20)),J45*(1+0.00001*(G45-20))))</f>
        <v>109.847142870465</v>
      </c>
      <c r="O45" s="117" t="n">
        <f aca="false">IF(ISBLANK(E45),"",(0.999842594+(0.00006793952*E45)-(0.00000909529*E45^2)+(0.0000001001685*E45^3)-(0.000000001120083*E45^4)+(0.000000000006536332*E45^5)))</f>
        <v>0.998328191304777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1.96117472929749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1.91262377153862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87.586063410426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85.4177776369149</v>
      </c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2014</v>
      </c>
      <c r="E46" s="156" t="n">
        <v>21.1</v>
      </c>
      <c r="F46" s="157" t="n">
        <v>2.7089</v>
      </c>
      <c r="G46" s="259" t="n">
        <v>35.7928</v>
      </c>
      <c r="H46" s="156" t="n">
        <v>50</v>
      </c>
      <c r="I46" s="159" t="n">
        <v>50.6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112.03</v>
      </c>
      <c r="K46" s="117" t="n">
        <f aca="false">IF(ISBLANK(E46),"",(0.000824493-(0.0000040899*E46)+(0.000000076438*E46^2)-(0.00000000082467*E46^3)+(0.0000000000053875*E46^4)))</f>
        <v>0.000765548045751069</v>
      </c>
      <c r="L46" s="117" t="n">
        <f aca="false">IF(ISBLANK(E46),"",(-0.00000572466+(0.00000010227*E46)-(0.0000000016546*E46^2)))</f>
        <v>-4.303407466E-006</v>
      </c>
      <c r="M46" s="117" t="n">
        <f aca="false">IF(ISBLANK(E46),"",IF(ISBLANK(G46),(O46+(K46*35)+(L46*35^1.5)+(0.00000048314*35^2)),(O46+(K46*G46)+(L46*G46^1.5)+(0.00000048314*G46^2))))</f>
        <v>1.02507165069961</v>
      </c>
      <c r="N46" s="118" t="n">
        <f aca="false">IF(ISBLANK(D46),"",IF(ISBLANK(G46),J46*(1+0.00001*(35-20)),J46*(1+0.00001*(G46-20))))</f>
        <v>112.04769267384</v>
      </c>
      <c r="O46" s="117" t="n">
        <f aca="false">IF(ISBLANK(E46),"",(0.999842594+(0.00006793952*E46)-(0.00000909529*E46^2)+(0.0000001001685*E46^3)-(0.000000001120083*E46^4)+(0.000000000006536332*E46^5)))</f>
        <v>0.997973102677931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2.76852252546925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2.7008087908584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123.642215987457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120.618120599736</v>
      </c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2015</v>
      </c>
      <c r="E47" s="113" t="n">
        <v>25.5</v>
      </c>
      <c r="F47" s="124" t="n">
        <v>4.8404</v>
      </c>
      <c r="G47" s="136" t="n">
        <v>35.89815</v>
      </c>
      <c r="H47" s="113" t="n">
        <v>25</v>
      </c>
      <c r="I47" s="113" t="n">
        <v>25.1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110.12</v>
      </c>
      <c r="K47" s="117" t="n">
        <f aca="false">IF(ISBLANK(E47),"",(0.000824493-(0.0000040899*E47)+(0.000000076438*E47^2)-(0.00000000082467*E47^3)+(0.0000000000053875*E47^4)))</f>
        <v>0.000758508167002969</v>
      </c>
      <c r="L47" s="117" t="n">
        <f aca="false">IF(ISBLANK(E47),"",(-0.00000572466+(0.00000010227*E47)-(0.0000000016546*E47^2)))</f>
        <v>-4.19267865E-006</v>
      </c>
      <c r="M47" s="117" t="n">
        <f aca="false">IF(ISBLANK(E47),"",IF(ISBLANK(G47),(O47+(K47*35)+(L47*35^1.5)+(0.00000048314*35^2)),(O47+(K47*G47)+(L47*G47^1.5)+(0.00000048314*G47^2))))</f>
        <v>1.02386852007765</v>
      </c>
      <c r="N47" s="118" t="n">
        <f aca="false">IF(ISBLANK(D47),"",IF(ISBLANK(G47),J47*(1+0.00001*(35-20)),J47*(1+0.00001*(G47-20))))</f>
        <v>110.13750704278</v>
      </c>
      <c r="O47" s="117" t="n">
        <f aca="false">IF(ISBLANK(E47),"",(0.999842594+(0.00006793952*E47)-(0.00000909529*E47^2)+(0.0000001001685*E47^3)-(0.000000001120083*E47^4)+(0.000000000006536332*E47^5)))</f>
        <v>0.996918646721861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5.04684273859473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4.9291902618629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225.391996705641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220.137637094797</v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2016</v>
      </c>
      <c r="E48" s="113" t="n">
        <v>29.4</v>
      </c>
      <c r="F48" s="124" t="n">
        <v>4.1781</v>
      </c>
      <c r="G48" s="136" t="n">
        <v>35.7854</v>
      </c>
      <c r="H48" s="113" t="n">
        <v>0</v>
      </c>
      <c r="I48" s="113" t="n">
        <v>2.9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107.63</v>
      </c>
      <c r="K48" s="117" t="n">
        <f aca="false">IF(ISBLANK(E48),"",(0.000824493-(0.0000040899*E48)+(0.000000076438*E48^2)-(0.00000000082467*E48^3)+(0.0000000000053875*E48^4)))</f>
        <v>0.00075338832325494</v>
      </c>
      <c r="L48" s="117" t="n">
        <f aca="false">IF(ISBLANK(E48),"",(-0.00000572466+(0.00000010227*E48)-(0.0000000016546*E48^2)))</f>
        <v>-4.148092056E-006</v>
      </c>
      <c r="M48" s="117" t="n">
        <f aca="false">IF(ISBLANK(E48),"",IF(ISBLANK(G48),(O48+(K48*35)+(L48*35^1.5)+(0.00000048314*35^2)),(O48+(K48*G48)+(L48*G48^1.5)+(0.00000048314*G48^2))))</f>
        <v>1.02252167019311</v>
      </c>
      <c r="N48" s="118" t="n">
        <f aca="false">IF(ISBLANK(D48),"",IF(ISBLANK(G48),J48*(1+0.00001*(35-20)),J48*(1+0.00001*(G48-20))))</f>
        <v>107.64698982602</v>
      </c>
      <c r="O48" s="117" t="n">
        <f aca="false">IF(ISBLANK(E48),"",(0.999842594+(0.00006793952*E48)-(0.00000909529*E48^2)+(0.0000001001685*E48^3)-(0.000000001120083*E48^4)+(0.000000000006536332*E48^5)))</f>
        <v>0.99583064930328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4.45679610546188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4.35863242352623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199.040514069927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194.656524034682</v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115"/>
      <c r="H49" s="113"/>
      <c r="I49" s="113"/>
      <c r="J49" s="116" t="str">
        <f aca="false">IF(ISBLANK(D49),"",IF(VLOOKUP(D49,'Volumes flacons'!$A$5:$C$1023,2)=0,"",IF(D49&gt;'Volumes flacons'!$A$1023,"Mauvais numéro",IF(D49&lt;'Volumes flacons'!$A$5,"Mauvais numéro",(VLOOKUP(D49,'Volumes flacons'!$A$5:$C$1023,3))))))</f>
        <v/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2"/>
      <c r="W49" s="122"/>
      <c r="X49" s="122"/>
      <c r="Y49" s="122"/>
      <c r="Z49" s="32"/>
      <c r="AA49" s="32"/>
      <c r="AB49" s="122"/>
      <c r="AC49" s="122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115"/>
      <c r="H50" s="113"/>
      <c r="I50" s="113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3"/>
  <sheetViews>
    <sheetView showFormulas="false" showGridLines="true" showRowColHeaders="true" showZeros="true" rightToLeft="false" tabSelected="false" showOutlineSymbols="true" defaultGridColor="true" view="normal" topLeftCell="AL30" colorId="64" zoomScale="100" zoomScaleNormal="100" zoomScalePageLayoutView="100" workbookViewId="0">
      <selection pane="topLeft" activeCell="AZ43" activeCellId="1" sqref="T45:AC45 AZ4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9</v>
      </c>
      <c r="J9" s="29" t="n">
        <v>55.11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-9°55,11</v>
      </c>
      <c r="P9" s="29" t="s">
        <v>16</v>
      </c>
      <c r="Q9" s="33" t="n">
        <f aca="false">IF(ISBLANK(I9),"",IF(ISBLANK(J9),"",IF(J9&gt;60,"ERREUR !!",O11*(I9+(J9/60)))))</f>
        <v>-9.9185</v>
      </c>
      <c r="R9" s="33"/>
      <c r="V9" s="0" t="n">
        <v>4.9837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9</v>
      </c>
      <c r="J10" s="29" t="n">
        <v>58.08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-9°58,08</v>
      </c>
      <c r="P10" s="29" t="s">
        <v>17</v>
      </c>
      <c r="Q10" s="33" t="n">
        <f aca="false">IF(ISBLANK(I10),"",IF(ISBLANK(J10),"",IF(J10&gt;60,"ERREUR !!",O12*(I10+(J10/60)))))</f>
        <v>-9.968</v>
      </c>
      <c r="R10" s="33"/>
      <c r="S10" s="35"/>
      <c r="T10" s="35"/>
      <c r="V10" s="127" t="n">
        <v>4.984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42083</v>
      </c>
      <c r="K11" s="38"/>
      <c r="L11" s="38"/>
      <c r="M11" s="38"/>
      <c r="N11" s="39" t="str">
        <f aca="false">I9&amp;"°"&amp;J9</f>
        <v>9°55,11</v>
      </c>
      <c r="O11" s="40" t="n">
        <f aca="false">IF(P9=M10,-1,1)</f>
        <v>-1</v>
      </c>
      <c r="P11" s="41" t="str">
        <f aca="false">TEXT(J11,"aaaa-mm-jj")&amp;"T"&amp;TEXT(J12,"hh:mm:ss")&amp;"z"</f>
        <v>2019-03-21T20:08:46z</v>
      </c>
      <c r="Q11" s="41"/>
      <c r="R11" s="41"/>
      <c r="T11" s="42"/>
      <c r="U11" s="42"/>
      <c r="V11" s="0" t="n">
        <v>4.9771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0.839421296296296</v>
      </c>
      <c r="K12" s="45"/>
      <c r="L12" s="45"/>
      <c r="M12" s="45"/>
      <c r="N12" s="46" t="str">
        <f aca="false">I10&amp;"°"&amp;J10</f>
        <v>9°58,08</v>
      </c>
      <c r="O12" s="40" t="n">
        <f aca="false">IF(P10=N10,-1,1)</f>
        <v>-1</v>
      </c>
      <c r="P12" s="41"/>
      <c r="Q12" s="41"/>
      <c r="R12" s="41"/>
      <c r="T12" s="42"/>
      <c r="U12" s="42"/>
      <c r="V12" s="5" t="n">
        <v>4.9793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64" t="n">
        <v>4.9777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</v>
      </c>
      <c r="S14" s="55" t="s">
        <v>24</v>
      </c>
      <c r="V14" s="189" t="n">
        <f aca="false">AVERAGE(V9:V13)</f>
        <v>4.98036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</v>
      </c>
      <c r="S15" s="60" t="s">
        <v>160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4.9804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0.00647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0.997047957507812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0.0200062876023113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5.01146513892891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4.98015098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0.0064696765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0.00401521559050348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35" t="n">
        <v>7.1</v>
      </c>
      <c r="F35" s="114" t="n">
        <v>5.2199</v>
      </c>
      <c r="G35" s="202" t="n">
        <v>34.93095</v>
      </c>
      <c r="H35" s="113" t="n">
        <v>2000</v>
      </c>
      <c r="I35" s="135" t="n">
        <v>2020.4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7" t="n">
        <f aca="false">IF(ISBLANK(E35),"",(0.000824493-(0.0000040899*E35)+(0.000000076438*E35^2)-(0.00000000082467*E35^3)+(0.0000000000053875*E35^4)))</f>
        <v>0.000799026481658769</v>
      </c>
      <c r="L35" s="117" t="n">
        <f aca="false">IF(ISBLANK(E35),"",(-0.00000572466+(0.00000010227*E35)-(0.0000000016546*E35^2)))</f>
        <v>-5.081951386E-006</v>
      </c>
      <c r="M35" s="117" t="n">
        <f aca="false">IF(ISBLANK(E35),"",IF(ISBLANK(G35),(O35+(K35*35)+(L35*35^1.5)+(0.00000048314*35^2)),(O35+(K35*G35)+(L35*G35^1.5)+(0.00000048314*G35^2))))</f>
        <v>1.02735069109314</v>
      </c>
      <c r="N35" s="118" t="n">
        <f aca="false">IF(ISBLANK(D35),"",IF(ISBLANK(G35),J35*(1+0.00001*(35-20)),J35*(1+0.00001*(G35-20))))</f>
        <v>110.85654946498</v>
      </c>
      <c r="O35" s="117" t="n">
        <f aca="false">IF(ISBLANK(E35),"",(0.999842594+(0.00006793952*E35)-(0.00000909529*E35^2)+(0.0000001001685*E35^3)-(0.000000001120083*E35^4)+(0.000000000006536332*E35^5)))</f>
        <v>0.999899594042335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5.39667130702261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5.25299817658207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241.01534057163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234.598898566155</v>
      </c>
      <c r="T35" s="32" t="n">
        <v>0.01</v>
      </c>
      <c r="U35" s="32" t="n">
        <v>0.01</v>
      </c>
      <c r="V35" s="122" t="n">
        <v>22.7</v>
      </c>
      <c r="W35" s="122" t="n">
        <v>22.2</v>
      </c>
      <c r="X35" s="122" t="n">
        <v>22.7</v>
      </c>
      <c r="Y35" s="122" t="n">
        <v>22.2</v>
      </c>
      <c r="Z35" s="32" t="n">
        <v>1.9</v>
      </c>
      <c r="AA35" s="32" t="n">
        <v>1.86</v>
      </c>
      <c r="AB35" s="122" t="n">
        <v>28.8</v>
      </c>
      <c r="AC35" s="122" t="n">
        <v>28.2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2002</v>
      </c>
      <c r="E36" s="135" t="n">
        <v>7.5</v>
      </c>
      <c r="F36" s="114" t="n">
        <v>5.1032</v>
      </c>
      <c r="G36" s="202" t="n">
        <v>34.9334</v>
      </c>
      <c r="H36" s="113" t="n">
        <v>2000</v>
      </c>
      <c r="I36" s="135" t="n">
        <v>2020.2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108.59</v>
      </c>
      <c r="K36" s="117" t="n">
        <f aca="false">IF(ISBLANK(E36),"",(0.000824493-(0.0000040899*E36)+(0.000000076438*E36^2)-(0.00000000082467*E36^3)+(0.0000000000053875*E36^4)))</f>
        <v>0.000797787526230469</v>
      </c>
      <c r="L36" s="117" t="n">
        <f aca="false">IF(ISBLANK(E36),"",(-0.00000572466+(0.00000010227*E36)-(0.0000000016546*E36^2)))</f>
        <v>-5.05070625E-006</v>
      </c>
      <c r="M36" s="117" t="n">
        <f aca="false">IF(ISBLANK(E36),"",IF(ISBLANK(G36),(O36+(K36*35)+(L36*35^1.5)+(0.00000048314*35^2)),(O36+(K36*G36)+(L36*G36^1.5)+(0.00000048314*G36^2))))</f>
        <v>1.02729559732401</v>
      </c>
      <c r="N36" s="118" t="n">
        <f aca="false">IF(ISBLANK(D36),"",IF(ISBLANK(G36),J36*(1+0.00001*(35-20)),J36*(1+0.00001*(G36-20))))</f>
        <v>108.60621617906</v>
      </c>
      <c r="O36" s="117" t="n">
        <f aca="false">IF(ISBLANK(E36),"",(0.999842594+(0.00006793952*E36)-(0.00000909529*E36^2)+(0.0000001001685*E36^3)-(0.000000001120083*E36^4)+(0.000000000006536332*E36^5)))</f>
        <v>0.999879400021043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5.38706160958863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5.24392552992665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240.586171484228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234.193714166524</v>
      </c>
      <c r="T36" s="32" t="n">
        <v>0.01</v>
      </c>
      <c r="U36" s="32" t="n">
        <v>0.01</v>
      </c>
      <c r="V36" s="122" t="n">
        <v>22.5</v>
      </c>
      <c r="W36" s="122" t="n">
        <v>22</v>
      </c>
      <c r="X36" s="122" t="n">
        <v>22.5</v>
      </c>
      <c r="Y36" s="122" t="n">
        <v>22</v>
      </c>
      <c r="Z36" s="32" t="n">
        <v>1.92</v>
      </c>
      <c r="AA36" s="32" t="n">
        <v>1.88</v>
      </c>
      <c r="AB36" s="122" t="n">
        <v>28.7</v>
      </c>
      <c r="AC36" s="122" t="n">
        <v>28.1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2004</v>
      </c>
      <c r="E37" s="135" t="n">
        <v>8</v>
      </c>
      <c r="F37" s="114" t="n">
        <v>4.7592</v>
      </c>
      <c r="G37" s="202" t="n">
        <v>34.90745</v>
      </c>
      <c r="H37" s="113" t="n">
        <v>1500</v>
      </c>
      <c r="I37" s="135" t="n">
        <v>1515.3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110.33</v>
      </c>
      <c r="K37" s="117" t="n">
        <f aca="false">IF(ISBLANK(E37),"",(0.000824493-(0.0000040899*E37)+(0.000000076438*E37^2)-(0.00000000082467*E37^3)+(0.0000000000053875*E37^4)))</f>
        <v>0.00079626566816</v>
      </c>
      <c r="L37" s="117" t="n">
        <f aca="false">IF(ISBLANK(E37),"",(-0.00000572466+(0.00000010227*E37)-(0.0000000016546*E37^2)))</f>
        <v>-5.0123944E-006</v>
      </c>
      <c r="M37" s="117" t="n">
        <f aca="false">IF(ISBLANK(E37),"",IF(ISBLANK(G37),(O37+(K37*35)+(L37*35^1.5)+(0.00000048314*35^2)),(O37+(K37*G37)+(L37*G37^1.5)+(0.00000048314*G37^2))))</f>
        <v>1.02720148238308</v>
      </c>
      <c r="N37" s="118" t="n">
        <f aca="false">IF(ISBLANK(D37),"",IF(ISBLANK(G37),J37*(1+0.00001*(35-20)),J37*(1+0.00001*(G37-20))))</f>
        <v>110.346447389585</v>
      </c>
      <c r="O37" s="117" t="n">
        <f aca="false">IF(ISBLANK(E37),"",(0.999842594+(0.00006793952*E37)-(0.00000909529*E37^2)+(0.0000001001685*E37^3)-(0.000000001120083*E37^4)+(0.000000000006536332*E37^5)))</f>
        <v>0.999850924194559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4.94214270379794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4.81126905340159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220.716093151616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214.871275924915</v>
      </c>
      <c r="T37" s="32" t="n">
        <v>0.01</v>
      </c>
      <c r="U37" s="32" t="n">
        <v>0.01</v>
      </c>
      <c r="V37" s="122" t="n">
        <v>24.4</v>
      </c>
      <c r="W37" s="122" t="n">
        <v>23.9</v>
      </c>
      <c r="X37" s="122" t="n">
        <v>24.4</v>
      </c>
      <c r="Y37" s="122" t="n">
        <v>23.8</v>
      </c>
      <c r="Z37" s="32" t="n">
        <v>2.08</v>
      </c>
      <c r="AA37" s="32" t="n">
        <v>2.03</v>
      </c>
      <c r="AB37" s="122" t="n">
        <v>24.2</v>
      </c>
      <c r="AC37" s="122" t="n">
        <v>23.6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2006</v>
      </c>
      <c r="E38" s="135" t="n">
        <v>8.5</v>
      </c>
      <c r="F38" s="114" t="n">
        <v>3.3426</v>
      </c>
      <c r="G38" s="202" t="n">
        <v>34.57225</v>
      </c>
      <c r="H38" s="113" t="n">
        <v>1000</v>
      </c>
      <c r="I38" s="135" t="n">
        <v>1009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108.87</v>
      </c>
      <c r="K38" s="117" t="n">
        <f aca="false">IF(ISBLANK(E38),"",(0.000824493-(0.0000040899*E38)+(0.000000076438*E38^2)-(0.00000000082467*E38^3)+(0.0000000000053875*E38^4)))</f>
        <v>0.000794773168122969</v>
      </c>
      <c r="L38" s="117" t="n">
        <f aca="false">IF(ISBLANK(E38),"",(-0.00000572466+(0.00000010227*E38)-(0.0000000016546*E38^2)))</f>
        <v>-4.97490985E-006</v>
      </c>
      <c r="M38" s="117" t="n">
        <f aca="false">IF(ISBLANK(E38),"",IF(ISBLANK(G38),(O38+(K38*35)+(L38*35^1.5)+(0.00000048314*35^2)),(O38+(K38*G38)+(L38*G38^1.5)+(0.00000048314*G38^2))))</f>
        <v>1.02686217719898</v>
      </c>
      <c r="N38" s="118" t="n">
        <f aca="false">IF(ISBLANK(D38),"",IF(ISBLANK(G38),J38*(1+0.00001*(35-20)),J38*(1+0.00001*(G38-20))))</f>
        <v>108.885864808575</v>
      </c>
      <c r="O38" s="117" t="n">
        <f aca="false">IF(ISBLANK(E38),"",(0.999842594+(0.00006793952*E38)-(0.00000909529*E38^2)+(0.0000001001685*E38^3)-(0.000000001120083*E38^4)+(0.000000000006536332*E38^5)))</f>
        <v>0.999818904314821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3.51375178317966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3.42183387527651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156.924154636804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152.819100869849</v>
      </c>
      <c r="T38" s="32" t="n">
        <v>0.01</v>
      </c>
      <c r="U38" s="32" t="n">
        <v>0.01</v>
      </c>
      <c r="V38" s="122" t="n">
        <v>34.9</v>
      </c>
      <c r="W38" s="122" t="n">
        <v>34.1</v>
      </c>
      <c r="X38" s="122" t="n">
        <v>34.9</v>
      </c>
      <c r="Y38" s="122" t="n">
        <v>34.1</v>
      </c>
      <c r="Z38" s="32" t="n">
        <v>2.94</v>
      </c>
      <c r="AA38" s="32" t="n">
        <v>2.87</v>
      </c>
      <c r="AB38" s="122" t="n">
        <v>35.2</v>
      </c>
      <c r="AC38" s="122" t="n">
        <v>34.4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2007</v>
      </c>
      <c r="E39" s="135" t="n">
        <v>9.4</v>
      </c>
      <c r="F39" s="114" t="n">
        <v>2.7771</v>
      </c>
      <c r="G39" s="202" t="n">
        <v>34.5014</v>
      </c>
      <c r="H39" s="113" t="n">
        <v>800</v>
      </c>
      <c r="I39" s="135" t="n">
        <v>807.3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109.77</v>
      </c>
      <c r="K39" s="117" t="n">
        <f aca="false">IF(ISBLANK(E39),"",(0.000824493-(0.0000040899*E39)+(0.000000076438*E39^2)-(0.00000000082467*E39^3)+(0.0000000000053875*E39^4)))</f>
        <v>0.00079215910682294</v>
      </c>
      <c r="L39" s="117" t="n">
        <f aca="false">IF(ISBLANK(E39),"",(-0.00000572466+(0.00000010227*E39)-(0.0000000016546*E39^2)))</f>
        <v>-4.909522456E-006</v>
      </c>
      <c r="M39" s="117" t="n">
        <f aca="false">IF(ISBLANK(E39),"",IF(ISBLANK(G39),(O39+(K39*35)+(L39*35^1.5)+(0.00000048314*35^2)),(O39+(K39*G39)+(L39*G39^1.5)+(0.00000048314*G39^2))))</f>
        <v>1.02666326682204</v>
      </c>
      <c r="N39" s="118" t="n">
        <f aca="false">IF(ISBLANK(D39),"",IF(ISBLANK(G39),J39*(1+0.00001*(35-20)),J39*(1+0.00001*(G39-20))))</f>
        <v>109.78591818678</v>
      </c>
      <c r="O39" s="117" t="n">
        <f aca="false">IF(ISBLANK(E39),"",(0.999842594+(0.00006793952*E39)-(0.00000909529*E39^2)+(0.0000001001685*E39^3)-(0.000000001120083*E39^4)+(0.000000000006536332*E39^5)))</f>
        <v>0.999752498684665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2.89221661394441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2.8171034334335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129.166393978757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125.81183933714</v>
      </c>
      <c r="T39" s="32" t="n">
        <v>0.01</v>
      </c>
      <c r="U39" s="32" t="n">
        <v>0.01</v>
      </c>
      <c r="V39" s="122" t="n">
        <v>37.8</v>
      </c>
      <c r="W39" s="122" t="n">
        <v>36.9</v>
      </c>
      <c r="X39" s="122" t="n">
        <v>37.8</v>
      </c>
      <c r="Y39" s="122" t="n">
        <v>36.9</v>
      </c>
      <c r="Z39" s="32" t="n">
        <v>3.14</v>
      </c>
      <c r="AA39" s="32" t="n">
        <v>3.07</v>
      </c>
      <c r="AB39" s="122" t="n">
        <v>31.6</v>
      </c>
      <c r="AC39" s="122" t="n">
        <v>30.9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2008</v>
      </c>
      <c r="E40" s="135" t="n">
        <v>11.5</v>
      </c>
      <c r="F40" s="114" t="n">
        <v>1.7902</v>
      </c>
      <c r="G40" s="202" t="n">
        <v>34.67525</v>
      </c>
      <c r="H40" s="113" t="n">
        <v>500</v>
      </c>
      <c r="I40" s="135" t="n">
        <v>505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108.85</v>
      </c>
      <c r="K40" s="117" t="n">
        <f aca="false">IF(ISBLANK(E40),"",(0.000824493-(0.0000040899*E40)+(0.000000076438*E40^2)-(0.00000000082467*E40^3)+(0.0000000000053875*E40^4)))</f>
        <v>0.000786408083225469</v>
      </c>
      <c r="L40" s="117" t="n">
        <f aca="false">IF(ISBLANK(E40),"",(-0.00000572466+(0.00000010227*E40)-(0.0000000016546*E40^2)))</f>
        <v>-4.76737585E-006</v>
      </c>
      <c r="M40" s="117" t="n">
        <f aca="false">IF(ISBLANK(E40),"",IF(ISBLANK(G40),(O40+(K40*35)+(L40*35^1.5)+(0.00000048314*35^2)),(O40+(K40*G40)+(L40*G40^1.5)+(0.00000048314*G40^2))))</f>
        <v>1.02643148675837</v>
      </c>
      <c r="N40" s="118" t="n">
        <f aca="false">IF(ISBLANK(D40),"",IF(ISBLANK(G40),J40*(1+0.00001*(35-20)),J40*(1+0.00001*(G40-20))))</f>
        <v>108.865974009625</v>
      </c>
      <c r="O40" s="117" t="n">
        <f aca="false">IF(ISBLANK(E40),"",(0.999842594+(0.00006793952*E40)-(0.00000909529*E40^2)+(0.0000001001685*E40^3)-(0.000000001120083*E40^4)+(0.000000000006536332*E40^5)))</f>
        <v>0.999555114513097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1.87475059973419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1.82647417184652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83.7263617841291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81.5703365146656</v>
      </c>
      <c r="T40" s="32" t="n">
        <v>0.01</v>
      </c>
      <c r="U40" s="32" t="n">
        <v>0.01</v>
      </c>
      <c r="V40" s="122" t="n">
        <v>37.1</v>
      </c>
      <c r="W40" s="122" t="n">
        <v>36.2</v>
      </c>
      <c r="X40" s="122" t="n">
        <v>37.1</v>
      </c>
      <c r="Y40" s="122" t="n">
        <v>36.2</v>
      </c>
      <c r="Z40" s="32" t="n">
        <v>2.9</v>
      </c>
      <c r="AA40" s="32" t="n">
        <v>2.83</v>
      </c>
      <c r="AB40" s="122" t="n">
        <v>20</v>
      </c>
      <c r="AC40" s="122" t="n">
        <v>19.5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/>
      <c r="B41" s="111"/>
      <c r="C41" s="112" t="n">
        <v>7</v>
      </c>
      <c r="D41" s="113"/>
      <c r="E41" s="135"/>
      <c r="F41" s="114"/>
      <c r="G41" s="202"/>
      <c r="H41" s="113"/>
      <c r="I41" s="135"/>
      <c r="J41" s="116"/>
      <c r="K41" s="117"/>
      <c r="L41" s="117"/>
      <c r="M41" s="117"/>
      <c r="N41" s="118"/>
      <c r="O41" s="117"/>
      <c r="P41" s="119"/>
      <c r="Q41" s="120"/>
      <c r="R41" s="121"/>
      <c r="S41" s="121"/>
      <c r="T41" s="32"/>
      <c r="U41" s="32"/>
      <c r="V41" s="122"/>
      <c r="W41" s="122"/>
      <c r="X41" s="122"/>
      <c r="Y41" s="122"/>
      <c r="Z41" s="32"/>
      <c r="AA41" s="32"/>
      <c r="AB41" s="122"/>
      <c r="AC41" s="12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2009</v>
      </c>
      <c r="E42" s="135" t="n">
        <v>13.8</v>
      </c>
      <c r="F42" s="114" t="n">
        <v>1.5952</v>
      </c>
      <c r="G42" s="202" t="n">
        <v>34.9486</v>
      </c>
      <c r="H42" s="113" t="n">
        <v>300</v>
      </c>
      <c r="I42" s="135" t="n">
        <v>302.6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109.15</v>
      </c>
      <c r="K42" s="117" t="n">
        <f aca="false">IF(ISBLANK(E42),"",(0.000824493-(0.0000040899*E42)+(0.000000076438*E42^2)-(0.00000000082467*E42^3)+(0.0000000000053875*E42^4)))</f>
        <v>0.00078063733116678</v>
      </c>
      <c r="L42" s="117" t="n">
        <f aca="false">IF(ISBLANK(E42),"",(-0.00000572466+(0.00000010227*E42)-(0.0000000016546*E42^2)))</f>
        <v>-4.628436024E-006</v>
      </c>
      <c r="M42" s="117" t="n">
        <f aca="false">IF(ISBLANK(E42),"",IF(ISBLANK(G42),(O42+(K42*35)+(L42*35^1.5)+(0.00000048314*35^2)),(O42+(K42*G42)+(L42*G42^1.5)+(0.00000048314*G42^2))))</f>
        <v>1.02618997603172</v>
      </c>
      <c r="N42" s="118" t="n">
        <f aca="false">IF(ISBLANK(D42),"",IF(ISBLANK(G42),J42*(1+0.00001*(35-20)),J42*(1+0.00001*(G42-20))))</f>
        <v>109.1663163969</v>
      </c>
      <c r="O42" s="117" t="n">
        <f aca="false">IF(ISBLANK(E42),"",(0.999842594+(0.00006793952*E42)-(0.00000909529*E42^2)+(0.0000001001685*E42^3)-(0.000000001120083*E42^4)+(0.000000000006536332*E42^5)))</f>
        <v>0.999273951256516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1.66411202809906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1.62164128179676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74.3192431749042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72.4224996450435</v>
      </c>
      <c r="T42" s="32" t="n">
        <v>0.02</v>
      </c>
      <c r="U42" s="32" t="n">
        <v>0.02</v>
      </c>
      <c r="V42" s="122" t="n">
        <v>32.2</v>
      </c>
      <c r="W42" s="122" t="n">
        <v>31.5</v>
      </c>
      <c r="X42" s="122" t="n">
        <v>32.2</v>
      </c>
      <c r="Y42" s="122" t="n">
        <v>31.5</v>
      </c>
      <c r="Z42" s="32" t="n">
        <v>2.47</v>
      </c>
      <c r="AA42" s="32" t="n">
        <v>2.41</v>
      </c>
      <c r="AB42" s="122" t="n">
        <v>13.7</v>
      </c>
      <c r="AC42" s="122" t="n">
        <v>13.4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2010</v>
      </c>
      <c r="E43" s="135" t="n">
        <v>19.5</v>
      </c>
      <c r="F43" s="114" t="n">
        <v>3.0963</v>
      </c>
      <c r="G43" s="202" t="n">
        <v>36.00405</v>
      </c>
      <c r="H43" s="113" t="n">
        <v>100</v>
      </c>
      <c r="I43" s="135" t="n">
        <v>100.3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109.42</v>
      </c>
      <c r="K43" s="117" t="n">
        <f aca="false">IF(ISBLANK(E43),"",(0.000824493-(0.0000040899*E43)+(0.000000076438*E43^2)-(0.00000000082467*E43^3)+(0.0000000000053875*E43^4)))</f>
        <v>0.000768469653495469</v>
      </c>
      <c r="L43" s="117" t="n">
        <f aca="false">IF(ISBLANK(E43),"",(-0.00000572466+(0.00000010227*E43)-(0.0000000016546*E43^2)))</f>
        <v>-4.35955665E-006</v>
      </c>
      <c r="M43" s="117" t="n">
        <f aca="false">IF(ISBLANK(E43),"",IF(ISBLANK(G43),(O43+(K43*35)+(L43*35^1.5)+(0.00000048314*35^2)),(O43+(K43*G43)+(L43*G43^1.5)+(0.00000048314*G43^2))))</f>
        <v>1.02566063089446</v>
      </c>
      <c r="N43" s="118" t="n">
        <f aca="false">IF(ISBLANK(D43),"",IF(ISBLANK(G43),J43*(1+0.00001*(35-20)),J43*(1+0.00001*(G43-20))))</f>
        <v>109.43751163151</v>
      </c>
      <c r="O43" s="117" t="n">
        <f aca="false">IF(ISBLANK(E43),"",(0.999842594+(0.00006793952*E43)-(0.00000909529*E43^2)+(0.0000001001685*E43^3)-(0.000000001120083*E43^4)+(0.000000000006536332*E43^5)))</f>
        <v>0.998308143881684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3.23694556982831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3.15596160399121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144.561989148532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140.945245234248</v>
      </c>
      <c r="T43" s="32" t="n">
        <v>0.27</v>
      </c>
      <c r="U43" s="32" t="n">
        <v>0.26</v>
      </c>
      <c r="V43" s="122" t="n">
        <v>13.4</v>
      </c>
      <c r="W43" s="122" t="n">
        <v>13.1</v>
      </c>
      <c r="X43" s="122" t="n">
        <v>13.1</v>
      </c>
      <c r="Y43" s="122" t="n">
        <v>12.8</v>
      </c>
      <c r="Z43" s="32" t="n">
        <v>1.16</v>
      </c>
      <c r="AA43" s="32" t="n">
        <v>1.13</v>
      </c>
      <c r="AB43" s="32" t="n">
        <v>3.92</v>
      </c>
      <c r="AC43" s="32" t="n">
        <v>3.83</v>
      </c>
      <c r="AD43" s="34" t="n">
        <v>0.0533</v>
      </c>
      <c r="AE43" s="34" t="n">
        <v>0.0343</v>
      </c>
      <c r="AF43" s="34" t="n">
        <v>0.0032</v>
      </c>
      <c r="AG43" s="34" t="n">
        <v>0.0768</v>
      </c>
      <c r="AH43" s="34" t="n">
        <v>0.0158</v>
      </c>
      <c r="AI43" s="34" t="n">
        <v>0.007</v>
      </c>
      <c r="AJ43" s="34" t="n">
        <v>0.0022</v>
      </c>
      <c r="AK43" s="34" t="n">
        <v>0.0032</v>
      </c>
      <c r="AL43" s="34" t="n">
        <v>0.0856</v>
      </c>
      <c r="AM43" s="34" t="n">
        <v>0.006</v>
      </c>
      <c r="AN43" s="34" t="n">
        <v>0.0007</v>
      </c>
      <c r="AO43" s="34" t="n">
        <v>-9999.9999</v>
      </c>
      <c r="AP43" s="34" t="n">
        <v>0.0531</v>
      </c>
      <c r="AQ43" s="34"/>
      <c r="AR43" s="34" t="n">
        <v>0.1111</v>
      </c>
      <c r="AS43" s="34" t="n">
        <v>0.0559</v>
      </c>
      <c r="AT43" s="34" t="n">
        <v>0.1669</v>
      </c>
      <c r="AU43" s="34" t="n">
        <v>0.0306</v>
      </c>
      <c r="AV43" s="34" t="n">
        <v>-9999.9999</v>
      </c>
      <c r="AW43" s="34" t="n">
        <v>-9999.9999</v>
      </c>
      <c r="AX43" s="34" t="n">
        <v>0.1037</v>
      </c>
      <c r="AY43" s="34" t="n">
        <v>0.1976</v>
      </c>
      <c r="AZ43" s="34" t="n">
        <v>0.3013</v>
      </c>
      <c r="BA43" s="34" t="n">
        <v>0.005</v>
      </c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2011</v>
      </c>
      <c r="E44" s="135" t="n">
        <v>21.1</v>
      </c>
      <c r="F44" s="114" t="n">
        <v>3.8661</v>
      </c>
      <c r="G44" s="202" t="n">
        <v>36.32305</v>
      </c>
      <c r="H44" s="113" t="n">
        <v>80</v>
      </c>
      <c r="I44" s="135" t="n">
        <v>79.2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110.81</v>
      </c>
      <c r="K44" s="117" t="n">
        <f aca="false">IF(ISBLANK(E44),"",(0.000824493-(0.0000040899*E44)+(0.000000076438*E44^2)-(0.00000000082467*E44^3)+(0.0000000000053875*E44^4)))</f>
        <v>0.000765548045751069</v>
      </c>
      <c r="L44" s="117" t="n">
        <f aca="false">IF(ISBLANK(E44),"",(-0.00000572466+(0.00000010227*E44)-(0.0000000016546*E44^2)))</f>
        <v>-4.303407466E-006</v>
      </c>
      <c r="M44" s="117" t="n">
        <f aca="false">IF(ISBLANK(E44),"",IF(ISBLANK(G44),(O44+(K44*35)+(L44*35^1.5)+(0.00000048314*35^2)),(O44+(K44*G44)+(L44*G44^1.5)+(0.00000048314*G44^2))))</f>
        <v>1.02547550414323</v>
      </c>
      <c r="N44" s="118" t="n">
        <f aca="false">IF(ISBLANK(D44),"",IF(ISBLANK(G44),J44*(1+0.00001*(35-20)),J44*(1+0.00001*(G44-20))))</f>
        <v>110.828087571705</v>
      </c>
      <c r="O44" s="117" t="n">
        <f aca="false">IF(ISBLANK(E44),"",(0.999842594+(0.00006793952*E44)-(0.00000909529*E44^2)+(0.0000001001685*E44^3)-(0.000000001120083*E44^4)+(0.000000000006536332*E44^5)))</f>
        <v>0.997973102677931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3.99397782662032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3.89475693030544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178.371049736864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173.939844507441</v>
      </c>
      <c r="T44" s="32" t="n">
        <v>0.24</v>
      </c>
      <c r="U44" s="32" t="n">
        <v>0.23</v>
      </c>
      <c r="V44" s="32" t="n">
        <v>6.72</v>
      </c>
      <c r="W44" s="32" t="n">
        <v>6.57</v>
      </c>
      <c r="X44" s="32" t="n">
        <v>6.48</v>
      </c>
      <c r="Y44" s="32" t="n">
        <v>6.33</v>
      </c>
      <c r="Z44" s="32" t="n">
        <v>0.74</v>
      </c>
      <c r="AA44" s="32" t="n">
        <v>0.72</v>
      </c>
      <c r="AB44" s="32" t="n">
        <v>2.49</v>
      </c>
      <c r="AC44" s="32" t="n">
        <v>2.43</v>
      </c>
      <c r="AD44" s="34" t="n">
        <v>0.0508</v>
      </c>
      <c r="AE44" s="34" t="n">
        <v>0.0333</v>
      </c>
      <c r="AF44" s="34" t="n">
        <v>0.0066</v>
      </c>
      <c r="AG44" s="34" t="n">
        <v>0.0698</v>
      </c>
      <c r="AH44" s="34" t="n">
        <v>0.014</v>
      </c>
      <c r="AI44" s="34" t="n">
        <v>0.0119</v>
      </c>
      <c r="AJ44" s="34" t="n">
        <v>0.002</v>
      </c>
      <c r="AK44" s="34" t="n">
        <v>0.0052</v>
      </c>
      <c r="AL44" s="34" t="n">
        <v>0.1092</v>
      </c>
      <c r="AM44" s="34" t="n">
        <v>0.0074</v>
      </c>
      <c r="AN44" s="34" t="n">
        <v>0.0008</v>
      </c>
      <c r="AO44" s="34" t="n">
        <v>-9999.9999</v>
      </c>
      <c r="AP44" s="34" t="n">
        <v>0.0742</v>
      </c>
      <c r="AQ44" s="34"/>
      <c r="AR44" s="34" t="n">
        <v>0.0489</v>
      </c>
      <c r="AS44" s="34" t="n">
        <v>0.1186</v>
      </c>
      <c r="AT44" s="34" t="n">
        <v>0.1674</v>
      </c>
      <c r="AU44" s="34" t="n">
        <v>0.0283</v>
      </c>
      <c r="AV44" s="34" t="n">
        <v>-9999.9999</v>
      </c>
      <c r="AW44" s="34" t="n">
        <v>-9999.9999</v>
      </c>
      <c r="AX44" s="34" t="n">
        <v>0.1164</v>
      </c>
      <c r="AY44" s="34" t="n">
        <v>0.2276</v>
      </c>
      <c r="AZ44" s="34" t="n">
        <v>0.344</v>
      </c>
      <c r="BA44" s="34" t="n">
        <v>0.008</v>
      </c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2012</v>
      </c>
      <c r="E45" s="135" t="n">
        <v>23.7</v>
      </c>
      <c r="F45" s="114" t="n">
        <v>4.9425</v>
      </c>
      <c r="G45" s="202" t="n">
        <v>36.74315</v>
      </c>
      <c r="H45" s="113" t="n">
        <v>60</v>
      </c>
      <c r="I45" s="135" t="n">
        <v>60.8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110.46</v>
      </c>
      <c r="K45" s="117" t="n">
        <f aca="false">IF(ISBLANK(E45),"",(0.000824493-(0.0000040899*E45)+(0.000000076438*E45^2)-(0.00000000082467*E45^3)+(0.0000000000053875*E45^4)))</f>
        <v>0.000761218512319729</v>
      </c>
      <c r="L45" s="117" t="n">
        <f aca="false">IF(ISBLANK(E45),"",(-0.00000572466+(0.00000010227*E45)-(0.0000000016546*E45^2)))</f>
        <v>-4.230233274E-006</v>
      </c>
      <c r="M45" s="117" t="n">
        <f aca="false">IF(ISBLANK(E45),"",IF(ISBLANK(G45),(O45+(K45*35)+(L45*35^1.5)+(0.00000048314*35^2)),(O45+(K45*G45)+(L45*G45^1.5)+(0.00000048314*G45^2))))</f>
        <v>1.02505263234964</v>
      </c>
      <c r="N45" s="118" t="n">
        <f aca="false">IF(ISBLANK(D45),"",IF(ISBLANK(G45),J45*(1+0.00001*(35-20)),J45*(1+0.00001*(G45-20))))</f>
        <v>110.47849448349</v>
      </c>
      <c r="O45" s="117" t="n">
        <f aca="false">IF(ISBLANK(E45),"",(0.999842594+(0.00006793952*E45)-(0.00000909529*E45^2)+(0.0000001001685*E45^3)-(0.000000001120083*E45^4)+(0.000000000006536332*E45^5)))</f>
        <v>0.997372968013021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5.12684912232754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5.00154719916741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228.965081803148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223.369097914817</v>
      </c>
      <c r="T45" s="32" t="n">
        <v>0.01</v>
      </c>
      <c r="U45" s="32" t="n">
        <v>0.01</v>
      </c>
      <c r="V45" s="32" t="n">
        <v>0.01</v>
      </c>
      <c r="W45" s="32" t="n">
        <v>0.01</v>
      </c>
      <c r="X45" s="32" t="n">
        <v>0</v>
      </c>
      <c r="Y45" s="32" t="n">
        <v>0</v>
      </c>
      <c r="Z45" s="32" t="n">
        <v>0.2</v>
      </c>
      <c r="AA45" s="32" t="n">
        <v>0.2</v>
      </c>
      <c r="AB45" s="32" t="n">
        <v>1.13</v>
      </c>
      <c r="AC45" s="32" t="n">
        <v>1.1</v>
      </c>
      <c r="AD45" s="34" t="n">
        <v>0.0075</v>
      </c>
      <c r="AE45" s="34" t="n">
        <v>0.012</v>
      </c>
      <c r="AF45" s="34" t="n">
        <v>0.005</v>
      </c>
      <c r="AG45" s="34" t="n">
        <v>0.015</v>
      </c>
      <c r="AH45" s="34" t="n">
        <v>0.0053</v>
      </c>
      <c r="AI45" s="34" t="n">
        <v>-9999.9999</v>
      </c>
      <c r="AJ45" s="34" t="n">
        <v>-9999.9999</v>
      </c>
      <c r="AK45" s="34" t="n">
        <v>0.0016</v>
      </c>
      <c r="AL45" s="34" t="n">
        <v>0.0436</v>
      </c>
      <c r="AM45" s="34" t="n">
        <v>0.0066</v>
      </c>
      <c r="AN45" s="34" t="n">
        <v>-9999.9999</v>
      </c>
      <c r="AO45" s="34" t="n">
        <v>-9999.9999</v>
      </c>
      <c r="AP45" s="34" t="n">
        <v>0.0825</v>
      </c>
      <c r="AQ45" s="34"/>
      <c r="AR45" s="34" t="n">
        <v>0.0078</v>
      </c>
      <c r="AS45" s="34" t="n">
        <v>0.0126</v>
      </c>
      <c r="AT45" s="34" t="n">
        <v>0.0204</v>
      </c>
      <c r="AU45" s="34" t="n">
        <v>0.0114</v>
      </c>
      <c r="AV45" s="34" t="n">
        <v>-9999.9999</v>
      </c>
      <c r="AW45" s="34" t="n">
        <v>-9999.9999</v>
      </c>
      <c r="AX45" s="34" t="n">
        <v>0.0559</v>
      </c>
      <c r="AY45" s="34" t="n">
        <v>0.0881</v>
      </c>
      <c r="AZ45" s="34" t="n">
        <v>0.144</v>
      </c>
      <c r="BA45" s="34" t="n">
        <v>-9999.9999</v>
      </c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2013</v>
      </c>
      <c r="E46" s="135" t="n">
        <v>27.3</v>
      </c>
      <c r="F46" s="114" t="n">
        <v>4.3283</v>
      </c>
      <c r="G46" s="202" t="n">
        <v>36.74555</v>
      </c>
      <c r="H46" s="113" t="n">
        <v>40</v>
      </c>
      <c r="I46" s="135" t="n">
        <v>40.2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109.83</v>
      </c>
      <c r="K46" s="117" t="n">
        <f aca="false">IF(ISBLANK(E46),"",(0.000824493-(0.0000040899*E46)+(0.000000076438*E46^2)-(0.00000000082467*E46^3)+(0.0000000000053875*E46^4)))</f>
        <v>0.000756020652891949</v>
      </c>
      <c r="L46" s="117" t="n">
        <f aca="false">IF(ISBLANK(E46),"",(-0.00000572466+(0.00000010227*E46)-(0.0000000016546*E46^2)))</f>
        <v>-4.165845834E-006</v>
      </c>
      <c r="M46" s="117" t="n">
        <f aca="false">IF(ISBLANK(E46),"",IF(ISBLANK(G46),(O46+(K46*35)+(L46*35^1.5)+(0.00000048314*35^2)),(O46+(K46*G46)+(L46*G46^1.5)+(0.00000048314*G46^2))))</f>
        <v>1.02393857085934</v>
      </c>
      <c r="N46" s="118" t="n">
        <f aca="false">IF(ISBLANK(D46),"",IF(ISBLANK(G46),J46*(1+0.00001*(35-20)),J46*(1+0.00001*(G46-20))))</f>
        <v>109.848391637565</v>
      </c>
      <c r="O46" s="117" t="n">
        <f aca="false">IF(ISBLANK(E46),"",(0.999842594+(0.00006793952*E46)-(0.00000909529*E46^2)+(0.0000001001685*E46^3)-(0.000000001120083*E46^4)+(0.000000000006536332*E46^5)))</f>
        <v>0.996433742949107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4.5139999925733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4.40846757905109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201.595239668324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196.882162080422</v>
      </c>
      <c r="T46" s="32" t="n">
        <v>0.01</v>
      </c>
      <c r="U46" s="32" t="n">
        <v>0.01</v>
      </c>
      <c r="V46" s="32" t="n">
        <v>0.01</v>
      </c>
      <c r="W46" s="32" t="n">
        <v>0.01</v>
      </c>
      <c r="X46" s="32" t="n">
        <v>0</v>
      </c>
      <c r="Y46" s="32" t="n">
        <v>0</v>
      </c>
      <c r="Z46" s="32" t="n">
        <v>0.15</v>
      </c>
      <c r="AA46" s="32" t="n">
        <v>0.15</v>
      </c>
      <c r="AB46" s="32" t="n">
        <v>1.05</v>
      </c>
      <c r="AC46" s="32" t="n">
        <v>1.03</v>
      </c>
      <c r="AD46" s="34" t="n">
        <v>0.0023</v>
      </c>
      <c r="AE46" s="34" t="n">
        <v>0.0036</v>
      </c>
      <c r="AF46" s="34" t="n">
        <v>0.0013</v>
      </c>
      <c r="AG46" s="34" t="n">
        <v>0.0037</v>
      </c>
      <c r="AH46" s="34" t="n">
        <v>0.0032</v>
      </c>
      <c r="AI46" s="34" t="n">
        <v>-9999.9999</v>
      </c>
      <c r="AJ46" s="34" t="n">
        <v>-9999.9999</v>
      </c>
      <c r="AK46" s="34" t="n">
        <v>0.0013</v>
      </c>
      <c r="AL46" s="34" t="n">
        <v>0.012</v>
      </c>
      <c r="AM46" s="34" t="n">
        <v>0.0048</v>
      </c>
      <c r="AN46" s="34" t="n">
        <v>-9999.9999</v>
      </c>
      <c r="AO46" s="34" t="n">
        <v>-9999.9999</v>
      </c>
      <c r="AP46" s="34" t="n">
        <v>0.0556</v>
      </c>
      <c r="AQ46" s="34"/>
      <c r="AR46" s="34" t="n">
        <v>0.0032</v>
      </c>
      <c r="AS46" s="34" t="n">
        <v>0.0062</v>
      </c>
      <c r="AT46" s="34" t="n">
        <v>0.0094</v>
      </c>
      <c r="AU46" s="34" t="n">
        <v>0.0057</v>
      </c>
      <c r="AV46" s="34" t="n">
        <v>-9999.9999</v>
      </c>
      <c r="AW46" s="34" t="n">
        <v>-9999.9999</v>
      </c>
      <c r="AX46" s="34" t="n">
        <v>0.019</v>
      </c>
      <c r="AY46" s="34" t="n">
        <v>0.03</v>
      </c>
      <c r="AZ46" s="34" t="n">
        <v>0.049</v>
      </c>
      <c r="BA46" s="34" t="n">
        <v>-9999.9999</v>
      </c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35"/>
      <c r="F47" s="114"/>
      <c r="G47" s="202"/>
      <c r="H47" s="113"/>
      <c r="I47" s="135"/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123"/>
    </row>
    <row r="48" s="140" customFormat="true" ht="15.75" hidden="false" customHeight="false" outlineLevel="0" collapsed="false">
      <c r="A48" s="140" t="n">
        <f aca="false">IF(ISBLANK(VLOOKUP(D48,'Volumes flacons'!A5:C623,3)),0,1)</f>
        <v>1</v>
      </c>
      <c r="B48" s="83" t="n">
        <f aca="false">IF(ISBLANK(D48),0,IF(ISBLANK(E48),0,IF(ISBLANK(F48),0,1)))</f>
        <v>1</v>
      </c>
      <c r="C48" s="141" t="n">
        <v>14</v>
      </c>
      <c r="D48" s="142" t="n">
        <v>2014</v>
      </c>
      <c r="E48" s="142" t="n">
        <v>27.3</v>
      </c>
      <c r="F48" s="143" t="n">
        <v>4.412</v>
      </c>
      <c r="G48" s="144" t="n">
        <v>36.74325</v>
      </c>
      <c r="H48" s="142" t="n">
        <v>20</v>
      </c>
      <c r="I48" s="142" t="n">
        <v>20.4</v>
      </c>
      <c r="J48" s="145" t="n">
        <f aca="false">IF(ISBLANK(D48),"",IF(VLOOKUP(D48,'Volumes flacons'!$A$5:$C$1023,2)=0,"",IF(D48&gt;'Volumes flacons'!$A$1023,"Mauvais numéro",IF(D48&lt;'Volumes flacons'!$A$5,"Mauvais numéro",(VLOOKUP(D48,'Volumes flacons'!$A$5:$C$1023,3))))))</f>
        <v>112.03</v>
      </c>
      <c r="K48" s="182" t="n">
        <f aca="false">IF(ISBLANK(E48),"",(0.000824493-(0.0000040899*E48)+(0.000000076438*E48^2)-(0.00000000082467*E48^3)+(0.0000000000053875*E48^4)))</f>
        <v>0.000756020652891949</v>
      </c>
      <c r="L48" s="182" t="n">
        <f aca="false">IF(ISBLANK(E48),"",(-0.00000572466+(0.00000010227*E48)-(0.0000000016546*E48^2)))</f>
        <v>-4.165845834E-006</v>
      </c>
      <c r="M48" s="182" t="n">
        <f aca="false">IF(ISBLANK(E48),"",IF(ISBLANK(G48),(O48+(K48*35)+(L48*35^1.5)+(0.00000048314*35^2)),(O48+(K48*G48)+(L48*G48^1.5)+(0.00000048314*G48^2))))</f>
        <v>1.02393683746947</v>
      </c>
      <c r="N48" s="183" t="n">
        <f aca="false">IF(ISBLANK(D48),"",IF(ISBLANK(G48),J48*(1+0.00001*(35-20)),J48*(1+0.00001*(G48-20))))</f>
        <v>112.048757462975</v>
      </c>
      <c r="O48" s="182" t="n">
        <f aca="false">IF(ISBLANK(E48),"",(0.999842594+(0.00006793952*E48)-(0.00000909529*E48^2)+(0.0000001001685*E48^3)-(0.000000001120083*E48^4)+(0.000000000006536332*E48^5)))</f>
        <v>0.996433742949107</v>
      </c>
      <c r="P48" s="148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4.50956696905071</v>
      </c>
      <c r="Q48" s="149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4.40414565042464</v>
      </c>
      <c r="R48" s="150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201.397260837805</v>
      </c>
      <c r="S48" s="150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196.689144747964</v>
      </c>
      <c r="T48" s="184" t="n">
        <v>0.02</v>
      </c>
      <c r="U48" s="184" t="n">
        <v>0.02</v>
      </c>
      <c r="V48" s="184" t="n">
        <v>0.02</v>
      </c>
      <c r="W48" s="184" t="n">
        <v>0.02</v>
      </c>
      <c r="X48" s="184" t="n">
        <v>0</v>
      </c>
      <c r="Y48" s="184" t="n">
        <v>0</v>
      </c>
      <c r="Z48" s="184" t="n">
        <v>0.14</v>
      </c>
      <c r="AA48" s="184" t="n">
        <v>0.14</v>
      </c>
      <c r="AB48" s="184" t="n">
        <v>1.05</v>
      </c>
      <c r="AC48" s="184" t="n">
        <v>1.03</v>
      </c>
      <c r="AD48" s="30" t="n">
        <v>0.0021</v>
      </c>
      <c r="AE48" s="30" t="n">
        <v>0.0035</v>
      </c>
      <c r="AF48" s="30" t="n">
        <v>-9999.9999</v>
      </c>
      <c r="AG48" s="30" t="n">
        <v>0.0039</v>
      </c>
      <c r="AH48" s="30" t="n">
        <v>0.0033</v>
      </c>
      <c r="AI48" s="30" t="n">
        <v>-9999.9999</v>
      </c>
      <c r="AJ48" s="30" t="n">
        <v>-9999.9999</v>
      </c>
      <c r="AK48" s="30" t="n">
        <v>0.0012</v>
      </c>
      <c r="AL48" s="30" t="n">
        <v>0.0121</v>
      </c>
      <c r="AM48" s="30" t="n">
        <v>0.005</v>
      </c>
      <c r="AN48" s="30" t="n">
        <v>-9999.9999</v>
      </c>
      <c r="AO48" s="30" t="n">
        <v>-9999.9999</v>
      </c>
      <c r="AP48" s="30" t="n">
        <v>0.0637</v>
      </c>
      <c r="AQ48" s="30"/>
      <c r="AR48" s="30" t="n">
        <v>0.0035</v>
      </c>
      <c r="AS48" s="30" t="n">
        <v>0.0063</v>
      </c>
      <c r="AT48" s="30" t="n">
        <v>0.0099</v>
      </c>
      <c r="AU48" s="30" t="n">
        <v>0.0057</v>
      </c>
      <c r="AV48" s="30" t="n">
        <v>-9999.9999</v>
      </c>
      <c r="AW48" s="30" t="n">
        <v>-9999.9999</v>
      </c>
      <c r="AX48" s="30" t="n">
        <v>0.0213</v>
      </c>
      <c r="AY48" s="30" t="n">
        <v>0.0302</v>
      </c>
      <c r="AZ48" s="34" t="n">
        <v>0.0515</v>
      </c>
      <c r="BA48" s="30" t="n">
        <v>-9999.9999</v>
      </c>
      <c r="BB48" s="151"/>
    </row>
    <row r="49" customFormat="false" ht="15.75" hidden="false" customHeight="false" outlineLevel="0" collapsed="false">
      <c r="A49" s="110"/>
      <c r="B49" s="111"/>
      <c r="C49" s="112" t="n">
        <v>15</v>
      </c>
      <c r="D49" s="113"/>
      <c r="E49" s="156"/>
      <c r="F49" s="258"/>
      <c r="G49" s="259"/>
      <c r="H49" s="156"/>
      <c r="I49" s="159"/>
      <c r="J49" s="116"/>
      <c r="K49" s="117"/>
      <c r="L49" s="117"/>
      <c r="M49" s="117"/>
      <c r="N49" s="118"/>
      <c r="O49" s="117"/>
      <c r="P49" s="119"/>
      <c r="Q49" s="120"/>
      <c r="R49" s="121"/>
      <c r="S49" s="121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1</v>
      </c>
      <c r="C50" s="112" t="n">
        <v>16</v>
      </c>
      <c r="D50" s="113" t="n">
        <v>2015</v>
      </c>
      <c r="E50" s="113" t="n">
        <v>27.4</v>
      </c>
      <c r="F50" s="114" t="n">
        <v>4.338</v>
      </c>
      <c r="G50" s="136" t="n">
        <v>36.744</v>
      </c>
      <c r="H50" s="113" t="n">
        <v>0</v>
      </c>
      <c r="I50" s="113" t="n">
        <v>3.6</v>
      </c>
      <c r="J50" s="116" t="n">
        <f aca="false">IF(ISBLANK(D50),"",IF(VLOOKUP(D50,'Volumes flacons'!$A$5:$C$1023,2)=0,"",IF(D50&gt;'Volumes flacons'!$A$1023,"Mauvais numéro",IF(D50&lt;'Volumes flacons'!$A$5,"Mauvais numéro",(VLOOKUP(D50,'Volumes flacons'!$A$5:$C$1023,3))))))</f>
        <v>110.12</v>
      </c>
      <c r="K50" s="117" t="n">
        <f aca="false">IF(ISBLANK(E50),"",(0.000824493-(0.0000040899*E50)+(0.000000076438*E50^2)-(0.00000000082467*E50^3)+(0.0000000000053875*E50^4)))</f>
        <v>0.00075588880506374</v>
      </c>
      <c r="L50" s="117" t="n">
        <f aca="false">IF(ISBLANK(E50),"",(-0.00000572466+(0.00000010227*E50)-(0.0000000016546*E50^2)))</f>
        <v>-4.164669496E-006</v>
      </c>
      <c r="M50" s="117" t="n">
        <f aca="false">IF(ISBLANK(E50),"",IF(ISBLANK(G50),(O50+(K50*35)+(L50*35^1.5)+(0.00000048314*35^2)),(O50+(K50*G50)+(L50*G50^1.5)+(0.00000048314*G50^2))))</f>
        <v>1.02390500391728</v>
      </c>
      <c r="N50" s="118" t="n">
        <f aca="false">IF(ISBLANK(D50),"",IF(ISBLANK(G50),J50*(1+0.00001*(35-20)),J50*(1+0.00001*(G50-20))))</f>
        <v>110.1384384928</v>
      </c>
      <c r="O50" s="117" t="n">
        <f aca="false">IF(ISBLANK(E50),"",(0.999842594+(0.00006793952*E50)-(0.00000909529*E50^2)+(0.0000001001685*E50^3)-(0.000000001120083*E50^4)+(0.000000000006536332*E50^5)))</f>
        <v>0.996405926771626</v>
      </c>
      <c r="P50" s="119" t="n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>4.51201382907228</v>
      </c>
      <c r="Q50" s="120" t="n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>4.40667231023399</v>
      </c>
      <c r="R50" s="121" t="n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>201.506537606368</v>
      </c>
      <c r="S50" s="121" t="n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>196.80198537505</v>
      </c>
      <c r="T50" s="32" t="n">
        <v>0.02</v>
      </c>
      <c r="U50" s="32" t="n">
        <v>0.02</v>
      </c>
      <c r="V50" s="32" t="n">
        <v>0.03</v>
      </c>
      <c r="W50" s="32" t="n">
        <v>0.03</v>
      </c>
      <c r="X50" s="32" t="n">
        <v>0.01</v>
      </c>
      <c r="Y50" s="32" t="n">
        <v>0.01</v>
      </c>
      <c r="Z50" s="32" t="n">
        <v>0.15</v>
      </c>
      <c r="AA50" s="32" t="n">
        <v>0.15</v>
      </c>
      <c r="AB50" s="32" t="n">
        <v>1.08</v>
      </c>
      <c r="AC50" s="32" t="n">
        <v>1.06</v>
      </c>
      <c r="AD50" s="34" t="n">
        <v>0.0024</v>
      </c>
      <c r="AE50" s="34" t="n">
        <v>0.0037</v>
      </c>
      <c r="AF50" s="34" t="n">
        <v>0.0029</v>
      </c>
      <c r="AG50" s="34" t="n">
        <v>0.0041</v>
      </c>
      <c r="AH50" s="34" t="n">
        <v>0.0034</v>
      </c>
      <c r="AI50" s="34" t="n">
        <v>-9999.9999</v>
      </c>
      <c r="AJ50" s="34" t="n">
        <v>-9999.9999</v>
      </c>
      <c r="AK50" s="34" t="n">
        <v>-9999.9999</v>
      </c>
      <c r="AL50" s="34" t="n">
        <v>0.013</v>
      </c>
      <c r="AM50" s="34" t="n">
        <v>0.0053</v>
      </c>
      <c r="AN50" s="34" t="n">
        <v>-9999.9999</v>
      </c>
      <c r="AO50" s="34" t="n">
        <v>-9999.9999</v>
      </c>
      <c r="AP50" s="34" t="n">
        <v>0.0548</v>
      </c>
      <c r="AQ50" s="34"/>
      <c r="AR50" s="34" t="n">
        <v>0.0032</v>
      </c>
      <c r="AS50" s="34" t="n">
        <v>0.0063</v>
      </c>
      <c r="AT50" s="34" t="n">
        <v>0.0095</v>
      </c>
      <c r="AU50" s="34" t="n">
        <v>0.0047</v>
      </c>
      <c r="AV50" s="34" t="n">
        <v>-9999.9999</v>
      </c>
      <c r="AW50" s="34" t="n">
        <v>-9999.9999</v>
      </c>
      <c r="AX50" s="34" t="n">
        <v>0.0184</v>
      </c>
      <c r="AY50" s="34" t="n">
        <v>0.0332</v>
      </c>
      <c r="AZ50" s="34" t="n">
        <v>0.0516</v>
      </c>
      <c r="BA50" s="34" t="n">
        <v>-9999.9999</v>
      </c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2"/>
      <c r="W52" s="122"/>
      <c r="X52" s="122"/>
      <c r="Y52" s="122"/>
      <c r="Z52" s="32"/>
      <c r="AA52" s="32"/>
      <c r="AB52" s="122"/>
      <c r="AC52" s="122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17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32"/>
      <c r="U54" s="32"/>
      <c r="V54" s="122"/>
      <c r="W54" s="122"/>
      <c r="X54" s="122"/>
      <c r="Y54" s="122"/>
      <c r="Z54" s="32"/>
      <c r="AA54" s="32"/>
      <c r="AB54" s="122"/>
      <c r="AC54" s="122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18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19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20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21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22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32"/>
      <c r="U59" s="32"/>
      <c r="V59" s="122"/>
      <c r="W59" s="122"/>
      <c r="X59" s="122"/>
      <c r="Y59" s="122"/>
      <c r="Z59" s="32"/>
      <c r="AA59" s="32"/>
      <c r="AB59" s="122"/>
      <c r="AC59" s="122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23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24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3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V31" colorId="64" zoomScale="100" zoomScaleNormal="100" zoomScalePageLayoutView="100" workbookViewId="0">
      <selection pane="topLeft" activeCell="T35" activeCellId="1" sqref="T45:AC45 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4.9837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9</v>
      </c>
      <c r="J9" s="29" t="n">
        <v>29.99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-9°29,99</v>
      </c>
      <c r="P9" s="29" t="s">
        <v>16</v>
      </c>
      <c r="Q9" s="33" t="n">
        <f aca="false">IF(ISBLANK(I9),"",IF(ISBLANK(J9),"",IF(J9&gt;60,"ERREUR !!",O11*(I9+(J9/60)))))</f>
        <v>-9.49983333333333</v>
      </c>
      <c r="R9" s="33"/>
      <c r="V9" s="127" t="n">
        <v>4.984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-10°0,01</v>
      </c>
      <c r="P10" s="29" t="s">
        <v>17</v>
      </c>
      <c r="Q10" s="33" t="n">
        <f aca="false">IF(ISBLANK(I10),"",IF(ISBLANK(J10),"",IF(J10&gt;60,"ERREUR !!",O12*(I10+(J10/60)))))</f>
        <v>-10.0001666666667</v>
      </c>
      <c r="R10" s="33"/>
      <c r="S10" s="35"/>
      <c r="T10" s="35"/>
      <c r="V10" s="0" t="n">
        <v>4.9771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42084</v>
      </c>
      <c r="K11" s="38"/>
      <c r="L11" s="38"/>
      <c r="M11" s="38"/>
      <c r="N11" s="39" t="str">
        <f aca="false">I9&amp;"°"&amp;J9</f>
        <v>9°29,99</v>
      </c>
      <c r="O11" s="40" t="n">
        <f aca="false">IF(P9=M10,-1,1)</f>
        <v>-1</v>
      </c>
      <c r="P11" s="41" t="str">
        <f aca="false">TEXT(J11,"aaaa-mm-jj")&amp;"T"&amp;TEXT(J12,"hh:mm:ss")&amp;"z"</f>
        <v>2019-03-22T04:46:51z</v>
      </c>
      <c r="Q11" s="41"/>
      <c r="R11" s="41"/>
      <c r="T11" s="42"/>
      <c r="U11" s="42"/>
      <c r="V11" s="5" t="n">
        <v>4.9793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0.199201388888889</v>
      </c>
      <c r="K12" s="45"/>
      <c r="L12" s="45"/>
      <c r="M12" s="45"/>
      <c r="N12" s="46" t="str">
        <f aca="false">I10&amp;"°"&amp;J10</f>
        <v>10°0,01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4.9777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</v>
      </c>
      <c r="S14" s="55" t="s">
        <v>24</v>
      </c>
      <c r="V14" s="189" t="n">
        <f aca="false">AVERAGE(V8:V13)</f>
        <v>4.98036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4.9804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0.997047957507812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0.0200062876023113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5.01146513892891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4.98015098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0.00401483621784998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2186</v>
      </c>
      <c r="E35" s="135" t="n">
        <v>11.9</v>
      </c>
      <c r="F35" s="114" t="n">
        <v>1.7897</v>
      </c>
      <c r="G35" s="202" t="n">
        <v>34.6945</v>
      </c>
      <c r="H35" s="113" t="n">
        <v>500</v>
      </c>
      <c r="I35" s="135" t="n">
        <v>505.3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112.01</v>
      </c>
      <c r="K35" s="117" t="n">
        <f aca="false">IF(ISBLANK(E35),"",(0.000824493-(0.0000040899*E35)+(0.000000076438*E35^2)-(0.00000000082467*E35^3)+(0.0000000000053875*E35^4)))</f>
        <v>0.000785365912757409</v>
      </c>
      <c r="L35" s="117" t="n">
        <f aca="false">IF(ISBLANK(E35),"",(-0.00000572466+(0.00000010227*E35)-(0.0000000016546*E35^2)))</f>
        <v>-4.741954906E-006</v>
      </c>
      <c r="M35" s="117" t="n">
        <f aca="false">IF(ISBLANK(E35),"",IF(ISBLANK(G35),(O35+(K35*35)+(L35*35^1.5)+(0.00000048314*35^2)),(O35+(K35*G35)+(L35*G35^1.5)+(0.00000048314*G35^2))))</f>
        <v>1.02637137088783</v>
      </c>
      <c r="N35" s="118" t="n">
        <f aca="false">IF(ISBLANK(D35),"",IF(ISBLANK(G35),J35*(1+0.00001*(35-20)),J35*(1+0.00001*(G35-20))))</f>
        <v>112.02645930945</v>
      </c>
      <c r="O35" s="117" t="n">
        <f aca="false">IF(ISBLANK(E35),"",(0.999842594+(0.00006793952*E35)-(0.00000909529*E35^2)+(0.0000001001685*E35^3)-(0.000000001120083*E35^4)+(0.000000000006536332*E35^5)))</f>
        <v>0.999510988456787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1.82019749547234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1.77342972251636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81.2900201477946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79.2013714075808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2187</v>
      </c>
      <c r="E36" s="135" t="n">
        <v>13.5</v>
      </c>
      <c r="F36" s="114" t="n">
        <v>1.5589</v>
      </c>
      <c r="G36" s="202" t="n">
        <v>34.91175</v>
      </c>
      <c r="H36" s="113" t="n">
        <v>300</v>
      </c>
      <c r="I36" s="135" t="n">
        <v>300.8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111.83</v>
      </c>
      <c r="K36" s="117" t="n">
        <f aca="false">IF(ISBLANK(E36),"",(0.000824493-(0.0000040899*E36)+(0.000000076438*E36^2)-(0.00000000082467*E36^3)+(0.0000000000053875*E36^4)))</f>
        <v>0.000781360124197969</v>
      </c>
      <c r="L36" s="117" t="n">
        <f aca="false">IF(ISBLANK(E36),"",(-0.00000572466+(0.00000010227*E36)-(0.0000000016546*E36^2)))</f>
        <v>-4.64556585E-006</v>
      </c>
      <c r="M36" s="117" t="n">
        <f aca="false">IF(ISBLANK(E36),"",IF(ISBLANK(G36),(O36+(K36*35)+(L36*35^1.5)+(0.00000048314*35^2)),(O36+(K36*G36)+(L36*G36^1.5)+(0.00000048314*G36^2))))</f>
        <v>1.02622356726017</v>
      </c>
      <c r="N36" s="118" t="n">
        <f aca="false">IF(ISBLANK(D36),"",IF(ISBLANK(G36),J36*(1+0.00001*(35-20)),J36*(1+0.00001*(G36-20))))</f>
        <v>111.846675810025</v>
      </c>
      <c r="O36" s="117" t="n">
        <f aca="false">IF(ISBLANK(E36),"",(0.999842594+(0.00006793952*E36)-(0.00000909529*E36^2)+(0.0000001001685*E36^3)-(0.000000001120083*E36^4)+(0.000000000006536332*E36^5)))</f>
        <v>0.999314340276962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1.58604391545357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1.54551499892759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70.8327212641563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69.0226998521062</v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2188</v>
      </c>
      <c r="E37" s="135" t="n">
        <v>13.7</v>
      </c>
      <c r="F37" s="114" t="n">
        <v>1.573</v>
      </c>
      <c r="G37" s="202" t="n">
        <v>34.91015</v>
      </c>
      <c r="H37" s="113" t="n">
        <v>300</v>
      </c>
      <c r="I37" s="135" t="n">
        <v>302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113.9</v>
      </c>
      <c r="K37" s="117" t="n">
        <f aca="false">IF(ISBLANK(E37),"",(0.000824493-(0.0000040899*E37)+(0.000000076438*E37^2)-(0.00000000082467*E37^3)+(0.0000000000053875*E37^4)))</f>
        <v>0.000780877288892229</v>
      </c>
      <c r="L37" s="117" t="n">
        <f aca="false">IF(ISBLANK(E37),"",(-0.00000572466+(0.00000010227*E37)-(0.0000000016546*E37^2)))</f>
        <v>-4.634112874E-006</v>
      </c>
      <c r="M37" s="117" t="n">
        <f aca="false">IF(ISBLANK(E37),"",IF(ISBLANK(G37),(O37+(K37*35)+(L37*35^1.5)+(0.00000048314*35^2)),(O37+(K37*G37)+(L37*G37^1.5)+(0.00000048314*G37^2))))</f>
        <v>1.02618103101483</v>
      </c>
      <c r="N37" s="118" t="n">
        <f aca="false">IF(ISBLANK(D37),"",IF(ISBLANK(G37),J37*(1+0.00001*(35-20)),J37*(1+0.00001*(G37-20))))</f>
        <v>113.91698266085</v>
      </c>
      <c r="O37" s="117" t="n">
        <f aca="false">IF(ISBLANK(E37),"",(0.999842594+(0.00006793952*E37)-(0.00000909529*E37^2)+(0.0000001001685*E37^3)-(0.000000001120083*E37^4)+(0.000000000006536332*E37^5)))</f>
        <v>0.999287535799103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1.57091519947743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1.53083632614403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70.1570728086621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68.3671503255924</v>
      </c>
      <c r="T37" s="32"/>
      <c r="U37" s="32"/>
      <c r="V37" s="122"/>
      <c r="W37" s="122"/>
      <c r="X37" s="122"/>
      <c r="Y37" s="122"/>
      <c r="Z37" s="32"/>
      <c r="AA37" s="32"/>
      <c r="AB37" s="122"/>
      <c r="AC37" s="12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/>
      <c r="B38" s="111"/>
      <c r="C38" s="112" t="n">
        <v>4</v>
      </c>
      <c r="D38" s="113"/>
      <c r="E38" s="135"/>
      <c r="F38" s="114"/>
      <c r="G38" s="202"/>
      <c r="H38" s="113"/>
      <c r="I38" s="135"/>
      <c r="J38" s="116"/>
      <c r="K38" s="117"/>
      <c r="L38" s="117"/>
      <c r="M38" s="117"/>
      <c r="N38" s="118"/>
      <c r="O38" s="117"/>
      <c r="P38" s="119"/>
      <c r="Q38" s="120"/>
      <c r="R38" s="121"/>
      <c r="S38" s="121"/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2189</v>
      </c>
      <c r="E39" s="135" t="n">
        <v>19</v>
      </c>
      <c r="F39" s="114" t="n">
        <v>2.8567</v>
      </c>
      <c r="G39" s="202" t="n">
        <v>35.8547</v>
      </c>
      <c r="H39" s="113" t="n">
        <v>100</v>
      </c>
      <c r="I39" s="135" t="n">
        <v>101.3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113.9</v>
      </c>
      <c r="K39" s="117" t="n">
        <f aca="false">IF(ISBLANK(E39),"",(0.000824493-(0.0000040899*E39)+(0.000000076438*E39^2)-(0.00000000082467*E39^3)+(0.0000000000053875*E39^4)))</f>
        <v>0.0007694247108575</v>
      </c>
      <c r="L39" s="117" t="n">
        <f aca="false">IF(ISBLANK(E39),"",(-0.00000572466+(0.00000010227*E39)-(0.0000000016546*E39^2)))</f>
        <v>-4.3788406E-006</v>
      </c>
      <c r="M39" s="117" t="n">
        <f aca="false">IF(ISBLANK(E39),"",IF(ISBLANK(G39),(O39+(K39*35)+(L39*35^1.5)+(0.00000048314*35^2)),(O39+(K39*G39)+(L39*G39^1.5)+(0.00000048314*G39^2))))</f>
        <v>1.02567580346149</v>
      </c>
      <c r="N39" s="118" t="n">
        <f aca="false">IF(ISBLANK(D39),"",IF(ISBLANK(G39),J39*(1+0.00001*(35-20)),J39*(1+0.00001*(G39-20))))</f>
        <v>113.9180585033</v>
      </c>
      <c r="O39" s="117" t="n">
        <f aca="false">IF(ISBLANK(E39),"",(0.999842594+(0.00006793952*E39)-(0.00000909529*E39^2)+(0.0000001001685*E39^3)-(0.000000001120083*E39^4)+(0.000000000006536332*E39^5)))</f>
        <v>0.998407315199986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2.86540927451692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2.79367931352833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127.969178199926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124.765718142175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2190</v>
      </c>
      <c r="E40" s="135" t="n">
        <v>21.2</v>
      </c>
      <c r="F40" s="114" t="n">
        <v>3.9228</v>
      </c>
      <c r="G40" s="202" t="n">
        <v>36.32975</v>
      </c>
      <c r="H40" s="113" t="n">
        <v>80</v>
      </c>
      <c r="I40" s="135" t="n">
        <v>80.5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111.38</v>
      </c>
      <c r="K40" s="117" t="n">
        <f aca="false">IF(ISBLANK(E40),"",(0.000824493-(0.0000040899*E40)+(0.000000076438*E40^2)-(0.00000000082467*E40^3)+(0.0000000000053875*E40^4)))</f>
        <v>0.00076537210854176</v>
      </c>
      <c r="L40" s="117" t="n">
        <f aca="false">IF(ISBLANK(E40),"",(-0.00000572466+(0.00000010227*E40)-(0.0000000016546*E40^2)))</f>
        <v>-4.300179424E-006</v>
      </c>
      <c r="M40" s="117" t="n">
        <f aca="false">IF(ISBLANK(E40),"",IF(ISBLANK(G40),(O40+(K40*35)+(L40*35^1.5)+(0.00000048314*35^2)),(O40+(K40*G40)+(L40*G40^1.5)+(0.00000048314*G40^2))))</f>
        <v>1.02545310126843</v>
      </c>
      <c r="N40" s="118" t="n">
        <f aca="false">IF(ISBLANK(D40),"",IF(ISBLANK(G40),J40*(1+0.00001*(35-20)),J40*(1+0.00001*(G40-20))))</f>
        <v>111.39818807555</v>
      </c>
      <c r="O40" s="117" t="n">
        <f aca="false">IF(ISBLANK(E40),"",(0.999842594+(0.00006793952*E40)-(0.00000909529*E40^2)+(0.0000001001685*E40^3)-(0.000000001120083*E40^4)+(0.000000000006536332*E40^5)))</f>
        <v>0.997951281016373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4.0312763891606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3.9312147812261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180.036803539912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175.568052129557</v>
      </c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2192</v>
      </c>
      <c r="E41" s="135" t="n">
        <v>24.5</v>
      </c>
      <c r="F41" s="114" t="n">
        <v>5.043</v>
      </c>
      <c r="G41" s="202" t="n">
        <v>36.8089</v>
      </c>
      <c r="H41" s="113" t="n">
        <v>60</v>
      </c>
      <c r="I41" s="135" t="n">
        <v>60.1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113.56</v>
      </c>
      <c r="K41" s="117" t="n">
        <f aca="false">IF(ISBLANK(E41),"",(0.000824493-(0.0000040899*E41)+(0.000000076438*E41^2)-(0.00000000082467*E41^3)+(0.0000000000053875*E41^4)))</f>
        <v>0.000759985775982969</v>
      </c>
      <c r="L41" s="117" t="n">
        <f aca="false">IF(ISBLANK(E41),"",(-0.00000572466+(0.00000010227*E41)-(0.0000000016546*E41^2)))</f>
        <v>-4.21221865E-006</v>
      </c>
      <c r="M41" s="117" t="n">
        <f aca="false">IF(ISBLANK(E41),"",IF(ISBLANK(G41),(O41+(K41*35)+(L41*35^1.5)+(0.00000048314*35^2)),(O41+(K41*G41)+(L41*G41^1.5)+(0.00000048314*G41^2))))</f>
        <v>1.02486305566227</v>
      </c>
      <c r="N41" s="118" t="n">
        <f aca="false">IF(ISBLANK(D41),"",IF(ISBLANK(G41),J41*(1+0.00001*(35-20)),J41*(1+0.00001*(G41-20))))</f>
        <v>113.57908818684</v>
      </c>
      <c r="O41" s="117" t="n">
        <f aca="false">IF(ISBLANK(E41),"",(0.999842594+(0.00006793952*E41)-(0.00000909529*E41^2)+(0.0000001001685*E41^3)-(0.000000001120083*E41^4)+(0.000000000006536332*E41^5)))</f>
        <v>0.997174887424946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5.08552556127277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4.96215131687666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227.119571566442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221.609677811711</v>
      </c>
      <c r="T41" s="32"/>
      <c r="U41" s="32"/>
      <c r="V41" s="122"/>
      <c r="W41" s="122"/>
      <c r="X41" s="122"/>
      <c r="Y41" s="122"/>
      <c r="Z41" s="32"/>
      <c r="AA41" s="32"/>
      <c r="AB41" s="122"/>
      <c r="AC41" s="12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2193</v>
      </c>
      <c r="E42" s="135" t="n">
        <v>25.7</v>
      </c>
      <c r="F42" s="114" t="n">
        <v>4.7656</v>
      </c>
      <c r="G42" s="202" t="n">
        <v>36.76995</v>
      </c>
      <c r="H42" s="113" t="n">
        <v>40</v>
      </c>
      <c r="I42" s="135" t="n">
        <v>40.7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111.44</v>
      </c>
      <c r="K42" s="117" t="n">
        <f aca="false">IF(ISBLANK(E42),"",(0.000824493-(0.0000040899*E42)+(0.000000076438*E42^2)-(0.00000000082467*E42^3)+(0.0000000000053875*E42^4)))</f>
        <v>0.000758220947939229</v>
      </c>
      <c r="L42" s="117" t="n">
        <f aca="false">IF(ISBLANK(E42),"",(-0.00000572466+(0.00000010227*E42)-(0.0000000016546*E42^2)))</f>
        <v>-4.189167754E-006</v>
      </c>
      <c r="M42" s="117" t="n">
        <f aca="false">IF(ISBLANK(E42),"",IF(ISBLANK(G42),(O42+(K42*35)+(L42*35^1.5)+(0.00000048314*35^2)),(O42+(K42*G42)+(L42*G42^1.5)+(0.00000048314*G42^2))))</f>
        <v>1.02446518239885</v>
      </c>
      <c r="N42" s="118" t="n">
        <f aca="false">IF(ISBLANK(D42),"",IF(ISBLANK(G42),J42*(1+0.00001*(35-20)),J42*(1+0.00001*(G42-20))))</f>
        <v>111.45868843228</v>
      </c>
      <c r="O42" s="117" t="n">
        <f aca="false">IF(ISBLANK(E42),"",(0.999842594+(0.00006793952*E42)-(0.00000909529*E42^2)+(0.0000001001685*E42^3)-(0.000000001120083*E42^4)+(0.000000000006536332*E42^5)))</f>
        <v>0.996866260603449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4.89804544927312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4.78107556354822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218.746709764538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213.522834668064</v>
      </c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/>
      <c r="B43" s="111"/>
      <c r="C43" s="112" t="n">
        <v>9</v>
      </c>
      <c r="D43" s="113"/>
      <c r="E43" s="135"/>
      <c r="F43" s="114"/>
      <c r="G43" s="202"/>
      <c r="H43" s="113"/>
      <c r="I43" s="135"/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2194</v>
      </c>
      <c r="E44" s="135" t="n">
        <v>27.1</v>
      </c>
      <c r="F44" s="114" t="n">
        <v>4.397</v>
      </c>
      <c r="G44" s="202" t="n">
        <v>36.56595</v>
      </c>
      <c r="H44" s="113" t="n">
        <v>20</v>
      </c>
      <c r="I44" s="135" t="n">
        <v>20.2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111.97</v>
      </c>
      <c r="K44" s="117" t="n">
        <f aca="false">IF(ISBLANK(E44),"",(0.000824493-(0.0000040899*E44)+(0.000000076438*E44^2)-(0.00000000082467*E44^3)+(0.0000000000053875*E44^4)))</f>
        <v>0.000756286329317769</v>
      </c>
      <c r="L44" s="117" t="n">
        <f aca="false">IF(ISBLANK(E44),"",(-0.00000572466+(0.00000010227*E44)-(0.0000000016546*E44^2)))</f>
        <v>-4.168297786E-006</v>
      </c>
      <c r="M44" s="117" t="n">
        <f aca="false">IF(ISBLANK(E44),"",IF(ISBLANK(G44),(O44+(K44*35)+(L44*35^1.5)+(0.00000048314*35^2)),(O44+(K44*G44)+(L44*G44^1.5)+(0.00000048314*G44^2))))</f>
        <v>1.02386775341959</v>
      </c>
      <c r="N44" s="118" t="n">
        <f aca="false">IF(ISBLANK(D44),"",IF(ISBLANK(G44),J44*(1+0.00001*(35-20)),J44*(1+0.00001*(G44-20))))</f>
        <v>111.988548894215</v>
      </c>
      <c r="O44" s="117" t="n">
        <f aca="false">IF(ISBLANK(E44),"",(0.999842594+(0.00006793952*E44)-(0.00000909529*E44^2)+(0.0000001001685*E44^3)-(0.000000001120083*E44^4)+(0.000000000006536332*E44^5)))</f>
        <v>0.99648910092621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4.49621671339254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4.39140377101996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200.801038420111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196.120092413751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2197</v>
      </c>
      <c r="E45" s="135" t="n">
        <v>27.2</v>
      </c>
      <c r="F45" s="114" t="n">
        <v>4.4717</v>
      </c>
      <c r="G45" s="202" t="n">
        <v>36.5657</v>
      </c>
      <c r="H45" s="113" t="n">
        <v>0</v>
      </c>
      <c r="I45" s="135" t="n">
        <v>3.5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113.81</v>
      </c>
      <c r="K45" s="117" t="n">
        <f aca="false">IF(ISBLANK(E45),"",(0.000824493-(0.0000040899*E45)+(0.000000076438*E45^2)-(0.00000000082467*E45^3)+(0.0000000000053875*E45^4)))</f>
        <v>0.00075615316050176</v>
      </c>
      <c r="L45" s="117" t="n">
        <f aca="false">IF(ISBLANK(E45),"",(-0.00000572466+(0.00000010227*E45)-(0.0000000016546*E45^2)))</f>
        <v>-4.167055264E-006</v>
      </c>
      <c r="M45" s="117" t="n">
        <f aca="false">IF(ISBLANK(E45),"",IF(ISBLANK(G45),(O45+(K45*35)+(L45*35^1.5)+(0.00000048314*35^2)),(O45+(K45*G45)+(L45*G45^1.5)+(0.00000048314*G45^2))))</f>
        <v>1.02383533708583</v>
      </c>
      <c r="N45" s="118" t="n">
        <f aca="false">IF(ISBLANK(D45),"",IF(ISBLANK(G45),J45*(1+0.00001*(35-20)),J45*(1+0.00001*(G45-20))))</f>
        <v>113.82885342317</v>
      </c>
      <c r="O45" s="117" t="n">
        <f aca="false">IF(ISBLANK(E45),"",(0.999842594+(0.00006793952*E45)-(0.00000909529*E45^2)+(0.0000001001685*E45^3)-(0.000000001120083*E45^4)+(0.000000000006536332*E45^5)))</f>
        <v>0.996461467720534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4.49759392655348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4.39288796121757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200.862544759878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196.186376347977</v>
      </c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206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6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56"/>
      <c r="F48" s="157"/>
      <c r="G48" s="158"/>
      <c r="H48" s="156"/>
      <c r="I48" s="159"/>
      <c r="J48" s="116" t="s">
        <v>99</v>
      </c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str">
        <f aca="false">IF(ISBLANK(D48),"",IF(ISBLANK(G48),J48*(1+0.00001*(35-20)),J48*(1+0.00001*(G48-20))))</f>
        <v/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e">
        <f aca="false">IF(ISBLANK(D49),"",IF(ISBLANK(G49),J49*(1+0.00001*(35-20)),J49*(1+0.00001*(G49-20))))</f>
        <v>#VALUE!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115"/>
      <c r="H50" s="113"/>
      <c r="I50" s="113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tr">
        <f aca="false">IF(ISBLANK(D51),"",IF(VLOOKUP(D51,'Volumes flacons'!$A$5:$C$1023,2)=0,"",IF(D51&gt;'Volumes flacons'!$A$1023,"Mauvais numéro",IF(D51&lt;'Volumes flacons'!$A$5,"Mauvais numéro",(VLOOKUP(D51,'Volumes flacons'!$A$5:$C$1023,3))))))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tr">
        <f aca="false">IF(ISBLANK(D52),"",IF(VLOOKUP(D52,'Volumes flacons'!$A$5:$C$1023,2)=0,"",IF(D52&gt;'Volumes flacons'!$A$1023,"Mauvais numéro",IF(D52&lt;'Volumes flacons'!$A$5,"Mauvais numéro",(VLOOKUP(D52,'Volumes flacons'!$A$5:$C$1023,3))))))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tr">
        <f aca="false">IF(ISBLANK(D53),"",IF(VLOOKUP(D53,'Volumes flacons'!$A$5:$C$1023,2)=0,"",IF(D53&gt;'Volumes flacons'!$A$1023,"Mauvais numéro",IF(D53&lt;'Volumes flacons'!$A$5,"Mauvais numéro",(VLOOKUP(D53,'Volumes flacons'!$A$5:$C$1023,3))))))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tr">
        <f aca="false">IF(ISBLANK(D54),"",IF(VLOOKUP(D54,'Volumes flacons'!$A$5:$C$1023,2)=0,"",IF(D54&gt;'Volumes flacons'!$A$1023,"Mauvais numéro",IF(D54&lt;'Volumes flacons'!$A$5,"Mauvais numéro",(VLOOKUP(D54,'Volumes flacons'!$A$5:$C$1023,3))))))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O28" colorId="64" zoomScale="100" zoomScaleNormal="100" zoomScalePageLayoutView="100" workbookViewId="0">
      <selection pane="topLeft" activeCell="AZ45" activeCellId="1" sqref="T45:AC45 AZ4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4.9837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9</v>
      </c>
      <c r="J9" s="29" t="n">
        <v>0.07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-9°0,07</v>
      </c>
      <c r="P9" s="29" t="s">
        <v>16</v>
      </c>
      <c r="Q9" s="33" t="n">
        <f aca="false">IF(ISBLANK(I9),"",IF(ISBLANK(J9),"",IF(J9&gt;60,"ERREUR !!",O11*(I9+(J9/60)))))</f>
        <v>-9.00116666666667</v>
      </c>
      <c r="R9" s="33"/>
      <c r="V9" s="127" t="n">
        <v>4.984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0.29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-10°0,29</v>
      </c>
      <c r="P10" s="29" t="s">
        <v>17</v>
      </c>
      <c r="Q10" s="33" t="n">
        <f aca="false">IF(ISBLANK(I10),"",IF(ISBLANK(J10),"",IF(J10&gt;60,"ERREUR !!",O12*(I10+(J10/60)))))</f>
        <v>-10.0048333333333</v>
      </c>
      <c r="R10" s="33"/>
      <c r="S10" s="35"/>
      <c r="T10" s="35"/>
      <c r="V10" s="0" t="n">
        <v>4.9771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42084</v>
      </c>
      <c r="K11" s="38"/>
      <c r="L11" s="38"/>
      <c r="M11" s="38"/>
      <c r="N11" s="39" t="str">
        <f aca="false">I9&amp;"°"&amp;J9</f>
        <v>9°0,07</v>
      </c>
      <c r="O11" s="40" t="n">
        <f aca="false">IF(P9=M10,-1,1)</f>
        <v>-1</v>
      </c>
      <c r="P11" s="41" t="str">
        <f aca="false">TEXT(J11,"aaaa-mm-jj")&amp;"T"&amp;TEXT(J12,"hh:mm:ss")&amp;"z"</f>
        <v>2019-03-22T08:36:58z</v>
      </c>
      <c r="Q11" s="41"/>
      <c r="R11" s="41"/>
      <c r="T11" s="42"/>
      <c r="U11" s="42"/>
      <c r="V11" s="5" t="n">
        <v>4.9793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0.35900462962963</v>
      </c>
      <c r="K12" s="45"/>
      <c r="L12" s="45"/>
      <c r="M12" s="45"/>
      <c r="N12" s="46" t="str">
        <f aca="false">I10&amp;"°"&amp;J10</f>
        <v>10°0,29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4.9777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</v>
      </c>
      <c r="S14" s="55" t="s">
        <v>24</v>
      </c>
      <c r="V14" s="189" t="n">
        <f aca="false">AVERAGE(V8:V13)</f>
        <v>4.98036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4.9804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0.997047957507812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0.0200062876023113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5.01146513892891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4.98015098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0.00401483621784998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1141</v>
      </c>
      <c r="E35" s="135" t="n">
        <v>10</v>
      </c>
      <c r="F35" s="114" t="n">
        <v>1.8575</v>
      </c>
      <c r="G35" s="202" t="n">
        <v>34.6769</v>
      </c>
      <c r="H35" s="113" t="n">
        <v>500</v>
      </c>
      <c r="I35" s="135" t="n">
        <v>504.1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113.12</v>
      </c>
      <c r="K35" s="117" t="n">
        <f aca="false">IF(ISBLANK(E35),"",(0.000824493-(0.0000040899*E35)+(0.000000076438*E35^2)-(0.00000000082467*E35^3)+(0.0000000000053875*E35^4)))</f>
        <v>0.000790467005</v>
      </c>
      <c r="L35" s="117" t="n">
        <f aca="false">IF(ISBLANK(E35),"",(-0.00000572466+(0.00000010227*E35)-(0.0000000016546*E35^2)))</f>
        <v>-4.86742E-006</v>
      </c>
      <c r="M35" s="117" t="n">
        <f aca="false">IF(ISBLANK(E35),"",IF(ISBLANK(G35),(O35+(K35*35)+(L35*35^1.5)+(0.00000048314*35^2)),(O35+(K35*G35)+(L35*G35^1.5)+(0.00000048314*G35^2))))</f>
        <v>1.02670005871626</v>
      </c>
      <c r="N35" s="118" t="n">
        <f aca="false">IF(ISBLANK(D35),"",IF(ISBLANK(G35),J35*(1+0.00001*(35-20)),J35*(1+0.00001*(G35-20))))</f>
        <v>113.13660250928</v>
      </c>
      <c r="O35" s="117" t="n">
        <f aca="false">IF(ISBLANK(E35),"",(0.999842594+(0.00006793952*E35)-(0.00000909529*E35^2)+(0.0000001001685*E35^3)-(0.000000001120083*E35^4)+(0.000000000006536332*E35^5)))</f>
        <v>0.9997020815032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1.87086233744788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1.82220924364914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83.5527119904223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81.3798648213707</v>
      </c>
      <c r="T35" s="32" t="n">
        <v>0.01</v>
      </c>
      <c r="U35" s="32" t="n">
        <v>0.01</v>
      </c>
      <c r="V35" s="122" t="n">
        <v>37.2</v>
      </c>
      <c r="W35" s="122" t="n">
        <v>36.3</v>
      </c>
      <c r="X35" s="122" t="n">
        <v>37.2</v>
      </c>
      <c r="Y35" s="122" t="n">
        <v>36.3</v>
      </c>
      <c r="Z35" s="32" t="n">
        <v>2.88</v>
      </c>
      <c r="AA35" s="32" t="n">
        <v>2.81</v>
      </c>
      <c r="AB35" s="122" t="n">
        <v>20</v>
      </c>
      <c r="AC35" s="122" t="n">
        <v>19.5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1144</v>
      </c>
      <c r="E36" s="135" t="n">
        <v>12.1</v>
      </c>
      <c r="F36" s="114" t="n">
        <v>1.7398</v>
      </c>
      <c r="G36" s="202" t="n">
        <v>34.8837</v>
      </c>
      <c r="H36" s="113" t="n">
        <v>300</v>
      </c>
      <c r="I36" s="135" t="n">
        <v>301.9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112.17</v>
      </c>
      <c r="K36" s="117" t="n">
        <f aca="false">IF(ISBLANK(E36),"",(0.000824493-(0.0000040899*E36)+(0.000000076438*E36^2)-(0.00000000082467*E36^3)+(0.0000000000053875*E36^4)))</f>
        <v>0.000784851030217269</v>
      </c>
      <c r="L36" s="117" t="n">
        <f aca="false">IF(ISBLANK(E36),"",(-0.00000572466+(0.00000010227*E36)-(0.0000000016546*E36^2)))</f>
        <v>-4.729442986E-006</v>
      </c>
      <c r="M36" s="117" t="n">
        <f aca="false">IF(ISBLANK(E36),"",IF(ISBLANK(G36),(O36+(K36*35)+(L36*35^1.5)+(0.00000048314*35^2)),(O36+(K36*G36)+(L36*G36^1.5)+(0.00000048314*G36^2))))</f>
        <v>1.02648017378956</v>
      </c>
      <c r="N36" s="118" t="n">
        <f aca="false">IF(ISBLANK(D36),"",IF(ISBLANK(G36),J36*(1+0.00001*(35-20)),J36*(1+0.00001*(G36-20))))</f>
        <v>112.18669504629</v>
      </c>
      <c r="O36" s="117" t="n">
        <f aca="false">IF(ISBLANK(E36),"",(0.999842594+(0.00006793952*E36)-(0.00000909529*E36^2)+(0.0000001001685*E36^3)-(0.000000001120083*E36^4)+(0.000000000006536332*E36^5)))</f>
        <v>0.999488160773462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1.7664387201135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1.72086978903076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78.8891532402687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76.8540447781136</v>
      </c>
      <c r="T36" s="32" t="n">
        <v>0.01</v>
      </c>
      <c r="U36" s="32" t="n">
        <v>0.01</v>
      </c>
      <c r="V36" s="122" t="n">
        <v>33.1</v>
      </c>
      <c r="W36" s="122" t="n">
        <v>32.3</v>
      </c>
      <c r="X36" s="122" t="n">
        <v>33.1</v>
      </c>
      <c r="Y36" s="122" t="n">
        <v>32.3</v>
      </c>
      <c r="Z36" s="32" t="n">
        <v>2.48</v>
      </c>
      <c r="AA36" s="32" t="n">
        <v>2.42</v>
      </c>
      <c r="AB36" s="122" t="n">
        <v>14.7</v>
      </c>
      <c r="AC36" s="122" t="n">
        <v>14.4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202"/>
      <c r="H37" s="113"/>
      <c r="I37" s="135"/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1147</v>
      </c>
      <c r="E38" s="135" t="n">
        <v>21.1</v>
      </c>
      <c r="F38" s="114" t="n">
        <v>3.8399</v>
      </c>
      <c r="G38" s="202" t="n">
        <v>36.24725</v>
      </c>
      <c r="H38" s="113" t="n">
        <v>100</v>
      </c>
      <c r="I38" s="135" t="n">
        <v>99.7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112.9</v>
      </c>
      <c r="K38" s="117" t="n">
        <f aca="false">IF(ISBLANK(E38),"",(0.000824493-(0.0000040899*E38)+(0.000000076438*E38^2)-(0.00000000082467*E38^3)+(0.0000000000053875*E38^4)))</f>
        <v>0.000765548045751069</v>
      </c>
      <c r="L38" s="117" t="n">
        <f aca="false">IF(ISBLANK(E38),"",(-0.00000572466+(0.00000010227*E38)-(0.0000000016546*E38^2)))</f>
        <v>-4.303407466E-006</v>
      </c>
      <c r="M38" s="117" t="n">
        <f aca="false">IF(ISBLANK(E38),"",IF(ISBLANK(G38),(O38+(K38*35)+(L38*35^1.5)+(0.00000048314*35^2)),(O38+(K38*G38)+(L38*G38^1.5)+(0.00000048314*G38^2))))</f>
        <v>1.02541776531941</v>
      </c>
      <c r="N38" s="118" t="n">
        <f aca="false">IF(ISBLANK(D38),"",IF(ISBLANK(G38),J38*(1+0.00001*(35-20)),J38*(1+0.00001*(G38-20))))</f>
        <v>112.91834314525</v>
      </c>
      <c r="O38" s="117" t="n">
        <f aca="false">IF(ISBLANK(E38),"",(0.999842594+(0.00006793952*E38)-(0.00000909529*E38^2)+(0.0000001001685*E38^3)-(0.000000001120083*E38^4)+(0.000000000006536332*E38^5)))</f>
        <v>0.997973102677931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3.89166012720569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3.79519475751767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173.801541281006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169.493397870739</v>
      </c>
      <c r="T38" s="32" t="n">
        <v>0.24</v>
      </c>
      <c r="U38" s="32" t="n">
        <v>0.23</v>
      </c>
      <c r="V38" s="32" t="n">
        <v>6.66</v>
      </c>
      <c r="W38" s="32" t="n">
        <v>6.51</v>
      </c>
      <c r="X38" s="32" t="n">
        <v>6.42</v>
      </c>
      <c r="Y38" s="32" t="n">
        <v>6.27</v>
      </c>
      <c r="Z38" s="32" t="n">
        <v>0.73</v>
      </c>
      <c r="AA38" s="32" t="n">
        <v>0.71</v>
      </c>
      <c r="AB38" s="32" t="n">
        <v>2.74</v>
      </c>
      <c r="AC38" s="32" t="n">
        <v>2.68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1148</v>
      </c>
      <c r="E39" s="135" t="n">
        <v>21.3</v>
      </c>
      <c r="F39" s="114" t="n">
        <v>3.8659</v>
      </c>
      <c r="G39" s="202" t="n">
        <v>36.2552</v>
      </c>
      <c r="H39" s="113" t="n">
        <v>100</v>
      </c>
      <c r="I39" s="135" t="n">
        <v>100.3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112.95</v>
      </c>
      <c r="K39" s="117" t="n">
        <f aca="false">IF(ISBLANK(E39),"",(0.000824493-(0.0000040899*E39)+(0.000000076438*E39^2)-(0.00000000082467*E39^3)+(0.0000000000053875*E39^4)))</f>
        <v>0.000765196941676249</v>
      </c>
      <c r="L39" s="117" t="n">
        <f aca="false">IF(ISBLANK(E39),"",(-0.00000572466+(0.00000010227*E39)-(0.0000000016546*E39^2)))</f>
        <v>-4.296984474E-006</v>
      </c>
      <c r="M39" s="117" t="n">
        <f aca="false">IF(ISBLANK(E39),"",IF(ISBLANK(G39),(O39+(K39*35)+(L39*35^1.5)+(0.00000048314*35^2)),(O39+(K39*G39)+(L39*G39^1.5)+(0.00000048314*G39^2))))</f>
        <v>1.02536874795248</v>
      </c>
      <c r="N39" s="118" t="n">
        <f aca="false">IF(ISBLANK(D39),"",IF(ISBLANK(G39),J39*(1+0.00001*(35-20)),J39*(1+0.00001*(G39-20))))</f>
        <v>112.9683602484</v>
      </c>
      <c r="O39" s="117" t="n">
        <f aca="false">IF(ISBLANK(E39),"",(0.999842594+(0.00006793952*E39)-(0.00000909529*E39^2)+(0.0000001001685*E39^3)-(0.000000001120083*E39^4)+(0.000000000006536332*E39^5)))</f>
        <v>0.997929356909852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3.91634892457943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3.81945415481001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174.904142971717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170.576822553815</v>
      </c>
      <c r="T39" s="32" t="n">
        <v>0.23</v>
      </c>
      <c r="U39" s="32" t="n">
        <v>0.22</v>
      </c>
      <c r="V39" s="32" t="n">
        <v>6.43</v>
      </c>
      <c r="W39" s="32" t="n">
        <v>6.28</v>
      </c>
      <c r="X39" s="32" t="n">
        <v>6.2</v>
      </c>
      <c r="Y39" s="32" t="n">
        <v>6.06</v>
      </c>
      <c r="Z39" s="32" t="n">
        <v>0.67</v>
      </c>
      <c r="AA39" s="32" t="n">
        <v>0.65</v>
      </c>
      <c r="AB39" s="32" t="n">
        <v>2.71</v>
      </c>
      <c r="AC39" s="32" t="n">
        <v>2.65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1149</v>
      </c>
      <c r="E40" s="135" t="n">
        <v>23.4</v>
      </c>
      <c r="F40" s="114" t="n">
        <v>4.9124</v>
      </c>
      <c r="G40" s="202" t="n">
        <v>36.54195</v>
      </c>
      <c r="H40" s="113" t="n">
        <v>80</v>
      </c>
      <c r="I40" s="135" t="n">
        <v>80.6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112.57</v>
      </c>
      <c r="K40" s="117" t="n">
        <f aca="false">IF(ISBLANK(E40),"",(0.000824493-(0.0000040899*E40)+(0.000000076438*E40^2)-(0.00000000082467*E40^3)+(0.0000000000053875*E40^4)))</f>
        <v>0.00076169260451334</v>
      </c>
      <c r="L40" s="117" t="n">
        <f aca="false">IF(ISBLANK(E40),"",(-0.00000572466+(0.00000010227*E40)-(0.0000000016546*E40^2)))</f>
        <v>-4.237534776E-006</v>
      </c>
      <c r="M40" s="117" t="n">
        <f aca="false">IF(ISBLANK(E40),"",IF(ISBLANK(G40),(O40+(K40*35)+(L40*35^1.5)+(0.00000048314*35^2)),(O40+(K40*G40)+(L40*G40^1.5)+(0.00000048314*G40^2))))</f>
        <v>1.02498846633046</v>
      </c>
      <c r="N40" s="118" t="n">
        <f aca="false">IF(ISBLANK(D40),"",IF(ISBLANK(G40),J40*(1+0.00001*(35-20)),J40*(1+0.00001*(G40-20))))</f>
        <v>112.588621273115</v>
      </c>
      <c r="O40" s="117" t="n">
        <f aca="false">IF(ISBLANK(E40),"",(0.999842594+(0.00006793952*E40)-(0.00000909529*E40^2)+(0.0000001001685*E40^3)-(0.000000001120083*E40^4)+(0.000000000006536332*E40^5)))</f>
        <v>0.997445643495083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4.99780235580011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4.87595960342133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223.201853210033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217.760355888797</v>
      </c>
      <c r="T40" s="32" t="n">
        <v>0.02</v>
      </c>
      <c r="U40" s="32" t="n">
        <v>0.02</v>
      </c>
      <c r="V40" s="32" t="n">
        <v>0.18</v>
      </c>
      <c r="W40" s="32" t="n">
        <v>0.18</v>
      </c>
      <c r="X40" s="32" t="n">
        <v>0.16</v>
      </c>
      <c r="Y40" s="32" t="n">
        <v>0.16</v>
      </c>
      <c r="Z40" s="32" t="n">
        <v>0.23</v>
      </c>
      <c r="AA40" s="32" t="n">
        <v>0.22</v>
      </c>
      <c r="AB40" s="32" t="n">
        <v>1.58</v>
      </c>
      <c r="AC40" s="32" t="n">
        <v>1.54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1150</v>
      </c>
      <c r="E41" s="135" t="n">
        <v>25.4</v>
      </c>
      <c r="F41" s="114" t="n">
        <v>4.7644</v>
      </c>
      <c r="G41" s="202" t="n">
        <v>36.6431</v>
      </c>
      <c r="H41" s="113" t="n">
        <v>60</v>
      </c>
      <c r="I41" s="135" t="n">
        <v>60.2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111.94</v>
      </c>
      <c r="K41" s="117" t="n">
        <f aca="false">IF(ISBLANK(E41),"",(0.000824493-(0.0000040899*E41)+(0.000000076438*E41^2)-(0.00000000082467*E41^3)+(0.0000000000053875*E41^4)))</f>
        <v>0.00075865280681654</v>
      </c>
      <c r="L41" s="117" t="n">
        <f aca="false">IF(ISBLANK(E41),"",(-0.00000572466+(0.00000010227*E41)-(0.0000000016546*E41^2)))</f>
        <v>-4.194483736E-006</v>
      </c>
      <c r="M41" s="117" t="n">
        <f aca="false">IF(ISBLANK(E41),"",IF(ISBLANK(G41),(O41+(K41*35)+(L41*35^1.5)+(0.00000048314*35^2)),(O41+(K41*G41)+(L41*G41^1.5)+(0.00000048314*G41^2))))</f>
        <v>1.02446241531751</v>
      </c>
      <c r="N41" s="118" t="n">
        <f aca="false">IF(ISBLANK(D41),"",IF(ISBLANK(G41),J41*(1+0.00001*(35-20)),J41*(1+0.00001*(G41-20))))</f>
        <v>111.95863028614</v>
      </c>
      <c r="O41" s="117" t="n">
        <f aca="false">IF(ISBLANK(E41),"",(0.999842594+(0.00006793952*E41)-(0.00000909529*E41^2)+(0.0000001001685*E41^3)-(0.000000001120083*E41^4)+(0.000000000006536332*E41^5)))</f>
        <v>0.996944698308382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4.87453796828623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4.75814231484077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217.696865663663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212.498635780789</v>
      </c>
      <c r="T41" s="32" t="n">
        <v>0.01</v>
      </c>
      <c r="U41" s="32" t="n">
        <v>0.01</v>
      </c>
      <c r="V41" s="32" t="n">
        <v>0.04</v>
      </c>
      <c r="W41" s="32" t="n">
        <v>0.04</v>
      </c>
      <c r="X41" s="32" t="n">
        <v>0.03</v>
      </c>
      <c r="Y41" s="32" t="n">
        <v>0.03</v>
      </c>
      <c r="Z41" s="32" t="n">
        <v>0.14</v>
      </c>
      <c r="AA41" s="32" t="n">
        <v>0.14</v>
      </c>
      <c r="AB41" s="32" t="n">
        <v>1.07</v>
      </c>
      <c r="AC41" s="32" t="n">
        <v>1.05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1152</v>
      </c>
      <c r="E42" s="135" t="n">
        <v>27.3</v>
      </c>
      <c r="F42" s="114" t="n">
        <v>4.5633</v>
      </c>
      <c r="G42" s="202" t="n">
        <v>36.5481</v>
      </c>
      <c r="H42" s="113" t="n">
        <v>40</v>
      </c>
      <c r="I42" s="135" t="n">
        <v>40.1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112.54</v>
      </c>
      <c r="K42" s="117" t="n">
        <f aca="false">IF(ISBLANK(E42),"",(0.000824493-(0.0000040899*E42)+(0.000000076438*E42^2)-(0.00000000082467*E42^3)+(0.0000000000053875*E42^4)))</f>
        <v>0.000756020652891949</v>
      </c>
      <c r="L42" s="117" t="n">
        <f aca="false">IF(ISBLANK(E42),"",(-0.00000572466+(0.00000010227*E42)-(0.0000000016546*E42^2)))</f>
        <v>-4.165845834E-006</v>
      </c>
      <c r="M42" s="117" t="n">
        <f aca="false">IF(ISBLANK(E42),"",IF(ISBLANK(G42),(O42+(K42*35)+(L42*35^1.5)+(0.00000048314*35^2)),(O42+(K42*G42)+(L42*G42^1.5)+(0.00000048314*G42^2))))</f>
        <v>1.02378977178434</v>
      </c>
      <c r="N42" s="118" t="n">
        <f aca="false">IF(ISBLANK(D42),"",IF(ISBLANK(G42),J42*(1+0.00001*(35-20)),J42*(1+0.00001*(G42-20))))</f>
        <v>112.55862323174</v>
      </c>
      <c r="O42" s="117" t="n">
        <f aca="false">IF(ISBLANK(E42),"",(0.999842594+(0.00006793952*E42)-(0.00000909529*E42^2)+(0.0000001001685*E42^3)-(0.000000001120083*E42^4)+(0.000000000006536332*E42^5)))</f>
        <v>0.996433742949107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4.64278936053694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4.53490500539493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207.34697284158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202.528857540937</v>
      </c>
      <c r="T42" s="32" t="n">
        <v>0.01</v>
      </c>
      <c r="U42" s="32" t="n">
        <v>0.01</v>
      </c>
      <c r="V42" s="32" t="n">
        <v>0.03</v>
      </c>
      <c r="W42" s="32" t="n">
        <v>0.03</v>
      </c>
      <c r="X42" s="32" t="n">
        <v>0.02</v>
      </c>
      <c r="Y42" s="32" t="n">
        <v>0.02</v>
      </c>
      <c r="Z42" s="32" t="n">
        <v>0.15</v>
      </c>
      <c r="AA42" s="32" t="n">
        <v>0.15</v>
      </c>
      <c r="AB42" s="32" t="n">
        <v>1.12</v>
      </c>
      <c r="AC42" s="32" t="n">
        <v>1.09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/>
      <c r="B43" s="111"/>
      <c r="C43" s="112" t="n">
        <v>9</v>
      </c>
      <c r="D43" s="113"/>
      <c r="E43" s="135"/>
      <c r="F43" s="114"/>
      <c r="G43" s="202"/>
      <c r="H43" s="113"/>
      <c r="I43" s="135"/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1154</v>
      </c>
      <c r="E44" s="135" t="n">
        <v>27.7</v>
      </c>
      <c r="F44" s="114" t="n">
        <v>4.425</v>
      </c>
      <c r="G44" s="202" t="n">
        <v>36.54275</v>
      </c>
      <c r="H44" s="113" t="n">
        <v>20</v>
      </c>
      <c r="I44" s="135" t="n">
        <v>19.7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112.46</v>
      </c>
      <c r="K44" s="117" t="n">
        <f aca="false">IF(ISBLANK(E44),"",(0.000824493-(0.0000040899*E44)+(0.000000076438*E44^2)-(0.00000000082467*E44^3)+(0.0000000000053875*E44^4)))</f>
        <v>0.000755497206216729</v>
      </c>
      <c r="L44" s="117" t="n">
        <f aca="false">IF(ISBLANK(E44),"",(-0.00000572466+(0.00000010227*E44)-(0.0000000016546*E44^2)))</f>
        <v>-4.161339034E-006</v>
      </c>
      <c r="M44" s="117" t="n">
        <f aca="false">IF(ISBLANK(E44),"",IF(ISBLANK(G44),(O44+(K44*35)+(L44*35^1.5)+(0.00000048314*35^2)),(O44+(K44*G44)+(L44*G44^1.5)+(0.00000048314*G44^2))))</f>
        <v>1.02365579607568</v>
      </c>
      <c r="N44" s="118" t="n">
        <f aca="false">IF(ISBLANK(D44),"",IF(ISBLANK(G44),J44*(1+0.00001*(35-20)),J44*(1+0.00001*(G44-20))))</f>
        <v>112.47860397665</v>
      </c>
      <c r="O44" s="117" t="n">
        <f aca="false">IF(ISBLANK(E44),"",(0.999842594+(0.00006793952*E44)-(0.00000909529*E44^2)+(0.0000001001685*E44^3)-(0.000000001120083*E44^4)+(0.000000000006536332*E44^5)))</f>
        <v>0.996321931391658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4.50487089127391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4.4007672388941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201.187534004293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196.53826488901</v>
      </c>
      <c r="T44" s="32" t="n">
        <v>0.01</v>
      </c>
      <c r="U44" s="32" t="n">
        <v>0.01</v>
      </c>
      <c r="V44" s="32" t="n">
        <v>0.04</v>
      </c>
      <c r="W44" s="32" t="n">
        <v>0.04</v>
      </c>
      <c r="X44" s="32" t="n">
        <v>0.03</v>
      </c>
      <c r="Y44" s="32" t="n">
        <v>0.03</v>
      </c>
      <c r="Z44" s="32" t="n">
        <v>0.16</v>
      </c>
      <c r="AA44" s="32" t="n">
        <v>0.16</v>
      </c>
      <c r="AB44" s="32" t="n">
        <v>1.07</v>
      </c>
      <c r="AC44" s="32" t="n">
        <v>1.05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1155</v>
      </c>
      <c r="E45" s="135" t="n">
        <v>27.7</v>
      </c>
      <c r="F45" s="114" t="n">
        <v>4.4756</v>
      </c>
      <c r="G45" s="202" t="n">
        <v>36.5446</v>
      </c>
      <c r="H45" s="113" t="n">
        <v>0</v>
      </c>
      <c r="I45" s="135" t="n">
        <v>3.8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113.72</v>
      </c>
      <c r="K45" s="117" t="n">
        <f aca="false">IF(ISBLANK(E45),"",(0.000824493-(0.0000040899*E45)+(0.000000076438*E45^2)-(0.00000000082467*E45^3)+(0.0000000000053875*E45^4)))</f>
        <v>0.000755497206216729</v>
      </c>
      <c r="L45" s="117" t="n">
        <f aca="false">IF(ISBLANK(E45),"",(-0.00000572466+(0.00000010227*E45)-(0.0000000016546*E45^2)))</f>
        <v>-4.161339034E-006</v>
      </c>
      <c r="M45" s="117" t="n">
        <f aca="false">IF(ISBLANK(E45),"",IF(ISBLANK(G45),(O45+(K45*35)+(L45*35^1.5)+(0.00000048314*35^2)),(O45+(K45*G45)+(L45*G45^1.5)+(0.00000048314*G45^2))))</f>
        <v>1.02365718926413</v>
      </c>
      <c r="N45" s="118" t="n">
        <f aca="false">IF(ISBLANK(D45),"",IF(ISBLANK(G45),J45*(1+0.00001*(35-20)),J45*(1+0.00001*(G45-20))))</f>
        <v>113.73881451912</v>
      </c>
      <c r="O45" s="117" t="n">
        <f aca="false">IF(ISBLANK(E45),"",(0.999842594+(0.00006793952*E45)-(0.00000909529*E45^2)+(0.0000001001685*E45^3)-(0.000000001120083*E45^4)+(0.000000000006536332*E45^5)))</f>
        <v>0.996321931391658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4.50515821753158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4.40104193550401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201.200365994961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196.550532839609</v>
      </c>
      <c r="T45" s="32" t="n">
        <v>0.01</v>
      </c>
      <c r="U45" s="32" t="n">
        <v>0.01</v>
      </c>
      <c r="V45" s="32" t="n">
        <v>0.04</v>
      </c>
      <c r="W45" s="32" t="n">
        <v>0.04</v>
      </c>
      <c r="X45" s="32" t="n">
        <v>0.03</v>
      </c>
      <c r="Y45" s="32" t="n">
        <v>0.03</v>
      </c>
      <c r="Z45" s="32" t="n">
        <v>0.17</v>
      </c>
      <c r="AA45" s="32" t="n">
        <v>0.17</v>
      </c>
      <c r="AB45" s="32" t="n">
        <v>1.12</v>
      </c>
      <c r="AC45" s="32" t="n">
        <v>1.09</v>
      </c>
      <c r="AD45" s="152" t="n">
        <v>0.0075</v>
      </c>
      <c r="AE45" s="152" t="n">
        <v>0.0073</v>
      </c>
      <c r="AF45" s="152" t="n">
        <v>0.0011</v>
      </c>
      <c r="AG45" s="152" t="n">
        <v>0.0042</v>
      </c>
      <c r="AH45" s="152" t="n">
        <v>0.0034</v>
      </c>
      <c r="AI45" s="152" t="n">
        <v>-9999.9999</v>
      </c>
      <c r="AJ45" s="152" t="n">
        <v>-9999.9999</v>
      </c>
      <c r="AK45" s="152" t="n">
        <v>0.0018</v>
      </c>
      <c r="AL45" s="152" t="n">
        <v>0.0184</v>
      </c>
      <c r="AM45" s="152" t="n">
        <v>0.0053</v>
      </c>
      <c r="AN45" s="152" t="n">
        <v>-9999.9999</v>
      </c>
      <c r="AO45" s="152" t="n">
        <v>-9999.9999</v>
      </c>
      <c r="AP45" s="152" t="n">
        <v>0.0607</v>
      </c>
      <c r="AQ45" s="153"/>
      <c r="AR45" s="152" t="n">
        <v>0.0052</v>
      </c>
      <c r="AS45" s="152" t="n">
        <v>0.0059</v>
      </c>
      <c r="AT45" s="153" t="n">
        <v>0.0111</v>
      </c>
      <c r="AU45" s="152" t="n">
        <v>0.0096</v>
      </c>
      <c r="AV45" s="152" t="n">
        <v>-9999.9999</v>
      </c>
      <c r="AW45" s="152" t="n">
        <v>-9999.9999</v>
      </c>
      <c r="AX45" s="152" t="n">
        <v>0.0482</v>
      </c>
      <c r="AY45" s="152" t="n">
        <v>0.0492</v>
      </c>
      <c r="AZ45" s="153" t="n">
        <v>0.0974</v>
      </c>
      <c r="BA45" s="152" t="n">
        <v>-9999.9999</v>
      </c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206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6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56"/>
      <c r="F48" s="157"/>
      <c r="G48" s="158"/>
      <c r="H48" s="156"/>
      <c r="I48" s="159"/>
      <c r="J48" s="116" t="s">
        <v>99</v>
      </c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e">
        <f aca="false">IF(ISBLANK(D48),"",IF(ISBLANK(G48),J48*(1+0.00001*(35-20)),J48*(1+0.00001*(G48-20))))</f>
        <v>#VALUE!</v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e">
        <f aca="false">IF(ISBLANK(D49),"",IF(ISBLANK(G49),J49*(1+0.00001*(35-20)),J49*(1+0.00001*(G49-20))))</f>
        <v>#VALUE!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0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D44" activeCellId="1" sqref="T45:AC45 D44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4.9818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8</v>
      </c>
      <c r="J9" s="29" t="n">
        <v>30.02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-8°30,02</v>
      </c>
      <c r="P9" s="29" t="s">
        <v>16</v>
      </c>
      <c r="Q9" s="33" t="n">
        <f aca="false">IF(ISBLANK(I9),"",IF(ISBLANK(J9),"",IF(J9&gt;60,"ERREUR !!",O11*(I9+(J9/60)))))</f>
        <v>-8.50033333333333</v>
      </c>
      <c r="R9" s="33"/>
      <c r="V9" s="127" t="n">
        <v>4.9855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-10°0,08</v>
      </c>
      <c r="P10" s="29" t="s">
        <v>17</v>
      </c>
      <c r="Q10" s="33" t="n">
        <f aca="false">IF(ISBLANK(I10),"",IF(ISBLANK(J10),"",IF(J10&gt;60,"ERREUR !!",O12*(I10+(J10/60)))))</f>
        <v>-10.0013333333333</v>
      </c>
      <c r="R10" s="33"/>
      <c r="S10" s="35"/>
      <c r="T10" s="35"/>
      <c r="V10" s="0" t="n">
        <v>4.9861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42084</v>
      </c>
      <c r="K11" s="38"/>
      <c r="L11" s="38"/>
      <c r="M11" s="38"/>
      <c r="N11" s="39" t="str">
        <f aca="false">I9&amp;"°"&amp;J9</f>
        <v>8°30,02</v>
      </c>
      <c r="O11" s="40" t="n">
        <f aca="false">IF(P9=M10,-1,1)</f>
        <v>-1</v>
      </c>
      <c r="P11" s="41" t="str">
        <f aca="false">TEXT(J11,"aaaa-mm-jj")&amp;"T"&amp;TEXT(J12,"hh:mm:ss")&amp;"z"</f>
        <v>2019-03-22T12:49:13z</v>
      </c>
      <c r="Q11" s="41"/>
      <c r="R11" s="41"/>
      <c r="T11" s="42"/>
      <c r="U11" s="42"/>
      <c r="V11" s="5" t="n">
        <v>4.9762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0.534178240740741</v>
      </c>
      <c r="K12" s="45"/>
      <c r="L12" s="45"/>
      <c r="M12" s="45"/>
      <c r="N12" s="46" t="str">
        <f aca="false">I10&amp;"°"&amp;J10</f>
        <v>10°0,08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4.9757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25.4</v>
      </c>
      <c r="S14" s="55" t="s">
        <v>24</v>
      </c>
      <c r="V14" s="189" t="n">
        <f aca="false">AVERAGE(V8:V13)</f>
        <v>4.98106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25.4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4.9811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0.996944698308382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0.0200042156525862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5.01148518378722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4.9808310206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0.005999676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0.00401387164619657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2099</v>
      </c>
      <c r="E35" s="135" t="n">
        <v>10.5</v>
      </c>
      <c r="F35" s="114" t="n">
        <v>1.8842</v>
      </c>
      <c r="G35" s="206" t="n">
        <v>34.66135</v>
      </c>
      <c r="H35" s="113" t="n">
        <v>500</v>
      </c>
      <c r="I35" s="135" t="n">
        <v>503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110.9381009</v>
      </c>
      <c r="K35" s="117" t="n">
        <f aca="false">IF(ISBLANK(E35),"",(0.000824493-(0.0000040899*E35)+(0.000000076438*E35^2)-(0.00000000082467*E35^3)+(0.0000000000053875*E35^4)))</f>
        <v>0.000789087166290469</v>
      </c>
      <c r="L35" s="117" t="n">
        <f aca="false">IF(ISBLANK(E35),"",(-0.00000572466+(0.00000010227*E35)-(0.0000000016546*E35^2)))</f>
        <v>-4.83324465E-006</v>
      </c>
      <c r="M35" s="117" t="n">
        <f aca="false">IF(ISBLANK(E35),"",IF(ISBLANK(G35),(O35+(K35*35)+(L35*35^1.5)+(0.00000048314*35^2)),(O35+(K35*G35)+(L35*G35^1.5)+(0.00000048314*G35^2))))</f>
        <v>1.026601360264</v>
      </c>
      <c r="N35" s="118" t="n">
        <f aca="false">IF(ISBLANK(D35),"",IF(ISBLANK(G35),J35*(1+0.00001*(35-20)),J35*(1+0.00001*(G35-20))))</f>
        <v>110.954365923256</v>
      </c>
      <c r="O35" s="117" t="n">
        <f aca="false">IF(ISBLANK(E35),"",(0.999842594+(0.00006793952*E35)-(0.00000909529*E35^2)+(0.0000001001685*E35^3)-(0.000000001120083*E35^4)+(0.000000000006536332*E35^5)))</f>
        <v>0.999656380338444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1.93553268890562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1.88537904178102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86.4408898865251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84.2010280059403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2100</v>
      </c>
      <c r="E36" s="135" t="n">
        <v>12</v>
      </c>
      <c r="F36" s="114" t="n">
        <v>1.7907</v>
      </c>
      <c r="G36" s="206" t="n">
        <v>34.8567</v>
      </c>
      <c r="H36" s="113" t="n">
        <v>300</v>
      </c>
      <c r="I36" s="135" t="n">
        <v>301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110.5306617</v>
      </c>
      <c r="K36" s="117" t="n">
        <f aca="false">IF(ISBLANK(E36),"",(0.000824493-(0.0000040899*E36)+(0.000000076438*E36^2)-(0.00000000082467*E36^3)+(0.0000000000053875*E36^4)))</f>
        <v>0.00078510795744</v>
      </c>
      <c r="L36" s="117" t="n">
        <f aca="false">IF(ISBLANK(E36),"",(-0.00000572466+(0.00000010227*E36)-(0.0000000016546*E36^2)))</f>
        <v>-4.7356824E-006</v>
      </c>
      <c r="M36" s="117" t="n">
        <f aca="false">IF(ISBLANK(E36),"",IF(ISBLANK(G36),(O36+(K36*35)+(L36*35^1.5)+(0.00000048314*35^2)),(O36+(K36*G36)+(L36*G36^1.5)+(0.00000048314*G36^2))))</f>
        <v>1.02647835303368</v>
      </c>
      <c r="N36" s="118" t="n">
        <f aca="false">IF(ISBLANK(D36),"",IF(ISBLANK(G36),J36*(1+0.00001*(35-20)),J36*(1+0.00001*(G36-20))))</f>
        <v>110.547082908817</v>
      </c>
      <c r="O36" s="117" t="n">
        <f aca="false">IF(ISBLANK(E36),"",(0.999842594+(0.00006793952*E36)-(0.00000909529*E36^2)+(0.0000001001685*E36^3)-(0.000000001120083*E36^4)+(0.000000000006536332*E36^5)))</f>
        <v>0.999499638055476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1.84560420494678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1.79799622611839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82.424683792923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80.2985114584472</v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IF(ISBLANK(VLOOKUP(D38,'Volumes flacons'!A5:C623,3)),0,1)</f>
        <v>1</v>
      </c>
      <c r="B37" s="111" t="n">
        <f aca="false">IF(ISBLANK(D38),0,IF(ISBLANK(E38),0,IF(ISBLANK(F38),0,1)))</f>
        <v>1</v>
      </c>
      <c r="C37" s="112" t="n">
        <v>3</v>
      </c>
      <c r="T37" s="32"/>
      <c r="U37" s="32"/>
      <c r="V37" s="122"/>
      <c r="W37" s="122"/>
      <c r="X37" s="122"/>
      <c r="Y37" s="122"/>
      <c r="Z37" s="32"/>
      <c r="AA37" s="32"/>
      <c r="AB37" s="122"/>
      <c r="AC37" s="12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IF(ISBLANK(VLOOKUP(D39,'Volumes flacons'!A5:C623,3)),0,1)</f>
        <v>1</v>
      </c>
      <c r="B38" s="111" t="n">
        <f aca="false">IF(ISBLANK(D39),0,IF(ISBLANK(E39),0,IF(ISBLANK(F39),0,1)))</f>
        <v>1</v>
      </c>
      <c r="C38" s="112" t="n">
        <v>4</v>
      </c>
      <c r="D38" s="113" t="n">
        <v>2101</v>
      </c>
      <c r="E38" s="135" t="n">
        <v>20.6</v>
      </c>
      <c r="F38" s="114" t="n">
        <v>3.5079</v>
      </c>
      <c r="G38" s="206" t="n">
        <v>36.24735</v>
      </c>
      <c r="H38" s="113" t="n">
        <v>100</v>
      </c>
      <c r="I38" s="135" t="n">
        <v>100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106.6333536</v>
      </c>
      <c r="K38" s="117" t="n">
        <f aca="false">IF(ISBLANK(E38),"",(0.000824493-(0.0000040899*E38)+(0.000000076438*E38^2)-(0.00000000082467*E38^3)+(0.0000000000053875*E38^4)))</f>
        <v>0.0007664393648735</v>
      </c>
      <c r="L38" s="117" t="n">
        <f aca="false">IF(ISBLANK(E38),"",(-0.00000572466+(0.00000010227*E38)-(0.0000000016546*E38^2)))</f>
        <v>-4.320044056E-006</v>
      </c>
      <c r="M38" s="117" t="n">
        <f aca="false">IF(ISBLANK(E38),"",IF(ISBLANK(G38),(O38+(K38*35)+(L38*35^1.5)+(0.00000048314*35^2)),(O38+(K38*G38)+(L38*G38^1.5)+(0.00000048314*G38^2))))</f>
        <v>1.02555408316492</v>
      </c>
      <c r="N38" s="118" t="n">
        <f aca="false">IF(ISBLANK(D38),"",IF(ISBLANK(G38),J38*(1+0.00001*(35-20)),J38*(1+0.00001*(G38-20))))</f>
        <v>106.650678694176</v>
      </c>
      <c r="O38" s="117" t="n">
        <f aca="false">IF(ISBLANK(E38),"",(0.999842594+(0.00006793952*E38)-(0.00000909529*E38^2)+(0.0000001001685*E38^3)-(0.000000001120083*E38^4)+(0.000000000006536332*E38^5)))</f>
        <v>0.998080666998819</v>
      </c>
      <c r="P38" s="119" t="n">
        <f aca="false">IF(ISBLANK($R$16),"",IF(A37=0,"",IF(ISBLANK($R$17),"",IF(B37=0,"",IF($O$28=$I$29,"",IF(AND($I$29=$O$29,D38&lt;1000),"N°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3.76584381953024</v>
      </c>
      <c r="Q38" s="120" t="n">
        <f aca="false">IF(ISBLANK($R$16),"",IF(A37=0,"",IF(ISBLANK($R$17),"",IF(AND(D38&gt;1202,D38&lt;2001),"Err. N°",IF(AND(D38&gt;499,D38&lt;1141),"Err.N°",IF(B37=0,"",IF($O$28=$I$29,"",IF(AND($I$29=$O$29,D38&lt;1000),"N° Flac.",IF(AND($I$29=$O$30,D38&gt;1000),"N° Flac.",P38/M38)))))))))</f>
        <v>3.67200899625755</v>
      </c>
      <c r="R38" s="121" t="n">
        <f aca="false">IF(ISBLANK($R$16),"",IF(A37=0,"",IF(ISBLANK($R$17),"",IF(B37=0,"",IF(ISBLANK(J38),"",IF(AND(D38&gt;1202,D38&lt;2001),"Err. N°",IF(AND(D38&gt;499,D38&lt;1141),"Err.N°",IF($I$29=$O$28,"",IF(AND($I$29=$O$29,D38&lt;1000),"N° Flac.",IF(AND($I$29=$O$30,D38&gt;1000),"N° Flac.",((44.66*P38))))))))))))</f>
        <v>168.182584980221</v>
      </c>
      <c r="S38" s="121" t="n">
        <f aca="false">IF(ISBLANK($R$16),"",IF(A37=0,"",IF(ISBLANK($R$17),"",IF(B37=0,"",IF(ISBLANK(J38),"",IF(AND(D38&gt;1202,D38&lt;2001),"Err. N°",IF(AND(D38&gt;499,D38&lt;1141),"Err.N°",IF($I$29=$O$28,"",IF(AND($I$29=$O$29,D38&lt;1000),"N° Flac.",IF(AND($I$29=$O$30,D38&gt;1000),"N° Flac.",((44.66*P38)/M38)))))))))))</f>
        <v>163.991921772862</v>
      </c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IF(ISBLANK(VLOOKUP(D40,'Volumes flacons'!A5:C623,3)),0,1)</f>
        <v>1</v>
      </c>
      <c r="B39" s="111" t="n">
        <f aca="false">IF(ISBLANK(D40),0,IF(ISBLANK(E40),0,IF(ISBLANK(F40),0,1)))</f>
        <v>1</v>
      </c>
      <c r="C39" s="112" t="n">
        <v>5</v>
      </c>
      <c r="D39" s="113" t="n">
        <v>2102</v>
      </c>
      <c r="E39" s="135" t="n">
        <v>23</v>
      </c>
      <c r="F39" s="114" t="n">
        <v>4.7708</v>
      </c>
      <c r="G39" s="206" t="n">
        <v>36.6527</v>
      </c>
      <c r="H39" s="113" t="n">
        <v>80</v>
      </c>
      <c r="I39" s="135" t="n">
        <v>80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111.3365442</v>
      </c>
      <c r="K39" s="117" t="n">
        <f aca="false">IF(ISBLANK(E39),"",(0.000824493-(0.0000040899*E39)+(0.000000076438*E39^2)-(0.00000000082467*E39^3)+(0.0000000000053875*E39^4)))</f>
        <v>0.0007623348854975</v>
      </c>
      <c r="L39" s="117" t="n">
        <f aca="false">IF(ISBLANK(E39),"",(-0.00000572466+(0.00000010227*E39)-(0.0000000016546*E39^2)))</f>
        <v>-4.2477334E-006</v>
      </c>
      <c r="M39" s="117" t="n">
        <f aca="false">IF(ISBLANK(E39),"",IF(ISBLANK(G39),(O39+(K39*35)+(L39*35^1.5)+(0.00000048314*35^2)),(O39+(K39*G39)+(L39*G39^1.5)+(0.00000048314*G39^2))))</f>
        <v>1.02518928597975</v>
      </c>
      <c r="N39" s="118" t="n">
        <f aca="false">IF(ISBLANK(D39),"",IF(ISBLANK(G39),J39*(1+0.00001*(35-20)),J39*(1+0.00001*(G39-20))))</f>
        <v>111.355084740696</v>
      </c>
      <c r="O39" s="117" t="n">
        <f aca="false">IF(ISBLANK(E39),"",(0.999842594+(0.00006793952*E39)-(0.00000909529*E39^2)+(0.0000001001685*E39^3)-(0.000000001120083*E39^4)+(0.000000000006536332*E39^5)))</f>
        <v>0.997541169617411</v>
      </c>
      <c r="P39" s="119" t="n">
        <f aca="false">IF(ISBLANK($R$16),"",IF(A38=0,"",IF(ISBLANK($R$17),"",IF(B38=0,"",IF($O$28=$I$29,"",IF(AND($I$29=$O$29,D39&lt;1000),"N°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4.90687099529911</v>
      </c>
      <c r="Q39" s="120" t="n">
        <f aca="false">IF(ISBLANK($R$16),"",IF(A38=0,"",IF(ISBLANK($R$17),"",IF(AND(D39&gt;1202,D39&lt;2001),"Err. N°",IF(AND(D39&gt;499,D39&lt;1141),"Err.N°",IF(B38=0,"",IF($O$28=$I$29,"",IF(AND($I$29=$O$29,D39&lt;1000),"N° Flac.",IF(AND($I$29=$O$30,D39&gt;1000),"N° Flac.",P39/M39)))))))))</f>
        <v>4.78630733114785</v>
      </c>
      <c r="R39" s="121" t="n">
        <f aca="false">IF(ISBLANK($R$16),"",IF(A38=0,"",IF(ISBLANK($R$17),"",IF(B38=0,"",IF(ISBLANK(J39),"",IF(AND(D39&gt;1202,D39&lt;2001),"Err. N°",IF(AND(D39&gt;499,D39&lt;1141),"Err.N°",IF($I$29=$O$28,"",IF(AND($I$29=$O$29,D39&lt;1000),"N° Flac.",IF(AND($I$29=$O$30,D39&gt;1000),"N° Flac.",((44.66*P39))))))))))))</f>
        <v>219.140858650058</v>
      </c>
      <c r="S39" s="121" t="n">
        <f aca="false">IF(ISBLANK($R$16),"",IF(A38=0,"",IF(ISBLANK($R$17),"",IF(B38=0,"",IF(ISBLANK(J39),"",IF(AND(D39&gt;1202,D39&lt;2001),"Err. N°",IF(AND(D39&gt;499,D39&lt;1141),"Err.N°",IF($I$29=$O$28,"",IF(AND($I$29=$O$29,D39&lt;1000),"N° Flac.",IF(AND($I$29=$O$30,D39&gt;1000),"N° Flac.",((44.66*P39)/M39)))))))))))</f>
        <v>213.756485409063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IF(ISBLANK(VLOOKUP(D41,'Volumes flacons'!A5:C623,3)),0,1)</f>
        <v>1</v>
      </c>
      <c r="B40" s="111" t="n">
        <f aca="false">IF(ISBLANK(D41),0,IF(ISBLANK(E41),0,IF(ISBLANK(F41),0,1)))</f>
        <v>1</v>
      </c>
      <c r="C40" s="112" t="n">
        <v>6</v>
      </c>
      <c r="D40" s="113" t="n">
        <v>2103</v>
      </c>
      <c r="E40" s="135" t="n">
        <v>23</v>
      </c>
      <c r="F40" s="114" t="n">
        <v>4.5771</v>
      </c>
      <c r="G40" s="206" t="n">
        <v>36.6531</v>
      </c>
      <c r="H40" s="113" t="n">
        <v>80</v>
      </c>
      <c r="I40" s="135" t="n">
        <v>79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107.1289264</v>
      </c>
      <c r="K40" s="117" t="n">
        <f aca="false">IF(ISBLANK(E40),"",(0.000824493-(0.0000040899*E40)+(0.000000076438*E40^2)-(0.00000000082467*E40^3)+(0.0000000000053875*E40^4)))</f>
        <v>0.0007623348854975</v>
      </c>
      <c r="L40" s="117" t="n">
        <f aca="false">IF(ISBLANK(E40),"",(-0.00000572466+(0.00000010227*E40)-(0.0000000016546*E40^2)))</f>
        <v>-4.2477334E-006</v>
      </c>
      <c r="M40" s="117" t="n">
        <f aca="false">IF(ISBLANK(E40),"",IF(ISBLANK(G40),(O40+(K40*35)+(L40*35^1.5)+(0.00000048314*35^2)),(O40+(K40*G40)+(L40*G40^1.5)+(0.00000048314*G40^2))))</f>
        <v>1.02518958965061</v>
      </c>
      <c r="N40" s="118" t="n">
        <f aca="false">IF(ISBLANK(D40),"",IF(ISBLANK(G40),J40*(1+0.00001*(35-20)),J40*(1+0.00001*(G40-20))))</f>
        <v>107.146766687242</v>
      </c>
      <c r="O40" s="117" t="n">
        <f aca="false">IF(ISBLANK(E40),"",(0.999842594+(0.00006793952*E40)-(0.00000909529*E40^2)+(0.0000001001685*E40^3)-(0.000000001120083*E40^4)+(0.000000000006536332*E40^5)))</f>
        <v>0.997541169617411</v>
      </c>
      <c r="P40" s="119" t="n">
        <f aca="false">IF(ISBLANK($R$16),"",IF(A39=0,"",IF(ISBLANK($R$17),"",IF(B39=0,"",IF($O$28=$I$29,"",IF(AND($I$29=$O$29,D40&lt;1000),"N°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4.89545328425267</v>
      </c>
      <c r="Q40" s="120" t="n">
        <f aca="false">IF(ISBLANK($R$16),"",IF(A39=0,"",IF(ISBLANK($R$17),"",IF(AND(D40&gt;1202,D40&lt;2001),"Err. N°",IF(AND(D40&gt;499,D40&lt;1141),"Err.N°",IF(B39=0,"",IF($O$28=$I$29,"",IF(AND($I$29=$O$29,D40&lt;1000),"N° Flac.",IF(AND($I$29=$O$30,D40&gt;1000),"N° Flac.",P40/M40)))))))))</f>
        <v>4.77516874310155</v>
      </c>
      <c r="R40" s="121" t="n">
        <f aca="false">IF(ISBLANK($R$16),"",IF(A39=0,"",IF(ISBLANK($R$17),"",IF(B39=0,"",IF(ISBLANK(J40),"",IF(AND(D40&gt;1202,D40&lt;2001),"Err. N°",IF(AND(D40&gt;499,D40&lt;1141),"Err.N°",IF($I$29=$O$28,"",IF(AND($I$29=$O$29,D40&lt;1000),"N° Flac.",IF(AND($I$29=$O$30,D40&gt;1000),"N° Flac.",((44.66*P40))))))))))))</f>
        <v>218.630943674724</v>
      </c>
      <c r="S40" s="121" t="n">
        <f aca="false">IF(ISBLANK($R$16),"",IF(A39=0,"",IF(ISBLANK($R$17),"",IF(B39=0,"",IF(ISBLANK(J40),"",IF(AND(D40&gt;1202,D40&lt;2001),"Err. N°",IF(AND(D40&gt;499,D40&lt;1141),"Err.N°",IF($I$29=$O$28,"",IF(AND($I$29=$O$29,D40&lt;1000),"N° Flac.",IF(AND($I$29=$O$30,D40&gt;1000),"N° Flac.",((44.66*P40)/M40)))))))))))</f>
        <v>213.259036066915</v>
      </c>
      <c r="T40" s="32"/>
      <c r="U40" s="32"/>
      <c r="V40" s="122"/>
      <c r="W40" s="122"/>
      <c r="X40" s="122"/>
      <c r="Y40" s="122"/>
      <c r="Z40" s="32"/>
      <c r="AA40" s="32"/>
      <c r="AB40" s="122"/>
      <c r="AC40" s="12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IF(ISBLANK(VLOOKUP(D42,'Volumes flacons'!A5:C623,3)),0,1)</f>
        <v>1</v>
      </c>
      <c r="B41" s="111" t="n">
        <f aca="false">IF(ISBLANK(D42),0,IF(ISBLANK(E42),0,IF(ISBLANK(F42),0,1)))</f>
        <v>1</v>
      </c>
      <c r="C41" s="112" t="n">
        <v>7</v>
      </c>
      <c r="D41" s="113" t="n">
        <v>2104</v>
      </c>
      <c r="E41" s="135" t="n">
        <v>24.7</v>
      </c>
      <c r="F41" s="114" t="n">
        <v>4.8079</v>
      </c>
      <c r="G41" s="206" t="n">
        <v>36.6697</v>
      </c>
      <c r="H41" s="113" t="n">
        <v>60</v>
      </c>
      <c r="I41" s="135" t="n">
        <v>60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108.8676793</v>
      </c>
      <c r="K41" s="117" t="n">
        <f aca="false">IF(ISBLANK(E41),"",(0.000824493-(0.0000040899*E41)+(0.000000076438*E41^2)-(0.00000000082467*E41^3)+(0.0000000000053875*E41^4)))</f>
        <v>0.000759684673629729</v>
      </c>
      <c r="L41" s="117" t="n">
        <f aca="false">IF(ISBLANK(E41),"",(-0.00000572466+(0.00000010227*E41)-(0.0000000016546*E41^2)))</f>
        <v>-4.208045914E-006</v>
      </c>
      <c r="M41" s="117" t="n">
        <f aca="false">IF(ISBLANK(E41),"",IF(ISBLANK(G41),(O41+(K41*35)+(L41*35^1.5)+(0.00000048314*35^2)),(O41+(K41*G41)+(L41*G41^1.5)+(0.00000048314*G41^2))))</f>
        <v>1.0246970553355</v>
      </c>
      <c r="N41" s="118" t="n">
        <f aca="false">IF(ISBLANK(D41),"",IF(ISBLANK(G41),J41*(1+0.00001*(35-20)),J41*(1+0.00001*(G41-20))))</f>
        <v>108.885827215536</v>
      </c>
      <c r="O41" s="117" t="n">
        <f aca="false">IF(ISBLANK(E41),"",(0.999842594+(0.00006793952*E41)-(0.00000909529*E41^2)+(0.0000001001685*E41^3)-(0.000000001120083*E41^4)+(0.000000000006536332*E41^5)))</f>
        <v>0.997124402559411</v>
      </c>
      <c r="P41" s="119" t="n">
        <f aca="false">IF(ISBLANK($R$16),"",IF(A40=0,"",IF(ISBLANK($R$17),"",IF(B40=0,"",IF($O$28=$I$29,"",IF(AND($I$29=$O$29,D41&lt;1000),"N°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5.05942589097574</v>
      </c>
      <c r="Q41" s="120" t="n">
        <f aca="false">IF(ISBLANK($R$16),"",IF(A40=0,"",IF(ISBLANK($R$17),"",IF(AND(D41&gt;1202,D41&lt;2001),"Err. N°",IF(AND(D41&gt;499,D41&lt;1141),"Err.N°",IF(B40=0,"",IF($O$28=$I$29,"",IF(AND($I$29=$O$29,D41&lt;1000),"N° Flac.",IF(AND($I$29=$O$30,D41&gt;1000),"N° Flac.",P41/M41)))))))))</f>
        <v>4.93748456154119</v>
      </c>
      <c r="R41" s="121" t="n">
        <f aca="false">IF(ISBLANK($R$16),"",IF(A40=0,"",IF(ISBLANK($R$17),"",IF(B40=0,"",IF(ISBLANK(J41),"",IF(AND(D41&gt;1202,D41&lt;2001),"Err. N°",IF(AND(D41&gt;499,D41&lt;1141),"Err.N°",IF($I$29=$O$28,"",IF(AND($I$29=$O$29,D41&lt;1000),"N° Flac.",IF(AND($I$29=$O$30,D41&gt;1000),"N° Flac.",((44.66*P41))))))))))))</f>
        <v>225.953960290977</v>
      </c>
      <c r="S41" s="121" t="n">
        <f aca="false">IF(ISBLANK($R$16),"",IF(A40=0,"",IF(ISBLANK($R$17),"",IF(B40=0,"",IF(ISBLANK(J41),"",IF(AND(D41&gt;1202,D41&lt;2001),"Err. N°",IF(AND(D41&gt;499,D41&lt;1141),"Err.N°",IF($I$29=$O$28,"",IF(AND($I$29=$O$29,D41&lt;1000),"N° Flac.",IF(AND($I$29=$O$30,D41&gt;1000),"N° Flac.",((44.66*P41)/M41)))))))))))</f>
        <v>220.508060518429</v>
      </c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IF(ISBLANK(VLOOKUP(D44,'Volumes flacons'!A5:C623,3)),0,1)</f>
        <v>1</v>
      </c>
      <c r="B42" s="111" t="n">
        <f aca="false">IF(ISBLANK(D44),0,IF(ISBLANK(E44),0,IF(ISBLANK(F44),0,1)))</f>
        <v>1</v>
      </c>
      <c r="C42" s="112" t="n">
        <v>8</v>
      </c>
      <c r="D42" s="113" t="n">
        <v>2105</v>
      </c>
      <c r="E42" s="135" t="n">
        <v>27.6</v>
      </c>
      <c r="F42" s="114" t="n">
        <v>4.3448</v>
      </c>
      <c r="G42" s="206" t="n">
        <v>36.5167</v>
      </c>
      <c r="H42" s="113" t="n">
        <v>40</v>
      </c>
      <c r="I42" s="135" t="n">
        <v>43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110.2915479</v>
      </c>
      <c r="K42" s="117" t="n">
        <f aca="false">IF(ISBLANK(E42),"",(0.000824493-(0.0000040899*E42)+(0.000000076438*E42^2)-(0.00000000082467*E42^3)+(0.0000000000053875*E42^4)))</f>
        <v>0.0007556270831184</v>
      </c>
      <c r="L42" s="117" t="n">
        <f aca="false">IF(ISBLANK(E42),"",(-0.00000572466+(0.00000010227*E42)-(0.0000000016546*E42^2)))</f>
        <v>-4.162416096E-006</v>
      </c>
      <c r="M42" s="117" t="n">
        <f aca="false">IF(ISBLANK(E42),"",IF(ISBLANK(G42),(O42+(K42*35)+(L42*35^1.5)+(0.00000048314*35^2)),(O42+(K42*G42)+(L42*G42^1.5)+(0.00000048314*G42^2))))</f>
        <v>1.02366877308651</v>
      </c>
      <c r="N42" s="118" t="n">
        <f aca="false">IF(ISBLANK(D42),"",IF(ISBLANK(G42),J42*(1+0.00001*(35-20)),J42*(1+0.00001*(G42-20))))</f>
        <v>110.309764424092</v>
      </c>
      <c r="O42" s="117" t="n">
        <f aca="false">IF(ISBLANK(E42),"",(0.999842594+(0.00006793952*E42)-(0.00000909529*E42^2)+(0.0000001001685*E42^3)-(0.000000001120083*E42^4)+(0.000000000006536332*E42^5)))</f>
        <v>0.996350020834557</v>
      </c>
      <c r="P42" s="119" t="n">
        <f aca="false">IF(ISBLANK($R$16),"",IF(A41=0,"",IF(ISBLANK($R$17),"",IF(B41=0,"",IF($O$28=$I$29,"",IF(AND($I$29=$O$29,D42&lt;1000),"N°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4.51044562162333</v>
      </c>
      <c r="Q42" s="120" t="n">
        <f aca="false">IF(ISBLANK($R$16),"",IF(A41=0,"",IF(ISBLANK($R$17),"",IF(AND(D42&gt;1202,D42&lt;2001),"Err. N°",IF(AND(D42&gt;499,D42&lt;1141),"Err.N°",IF(B41=0,"",IF($O$28=$I$29,"",IF(AND($I$29=$O$29,D42&lt;1000),"N° Flac.",IF(AND($I$29=$O$30,D42&gt;1000),"N° Flac.",P42/M42)))))))))</f>
        <v>4.40615728466904</v>
      </c>
      <c r="R42" s="121" t="n">
        <f aca="false">IF(ISBLANK($R$16),"",IF(A41=0,"",IF(ISBLANK($R$17),"",IF(B41=0,"",IF(ISBLANK(J42),"",IF(AND(D42&gt;1202,D42&lt;2001),"Err. N°",IF(AND(D42&gt;499,D42&lt;1141),"Err.N°",IF($I$29=$O$28,"",IF(AND($I$29=$O$29,D42&lt;1000),"N° Flac.",IF(AND($I$29=$O$30,D42&gt;1000),"N° Flac.",((44.66*P42))))))))))))</f>
        <v>201.436501461698</v>
      </c>
      <c r="S42" s="121" t="n">
        <f aca="false">IF(ISBLANK($R$16),"",IF(A41=0,"",IF(ISBLANK($R$17),"",IF(B41=0,"",IF(ISBLANK(J42),"",IF(AND(D42&gt;1202,D42&lt;2001),"Err. N°",IF(AND(D42&gt;499,D42&lt;1141),"Err.N°",IF($I$29=$O$28,"",IF(AND($I$29=$O$29,D42&lt;1000),"N° Flac.",IF(AND($I$29=$O$30,D42&gt;1000),"N° Flac.",((44.66*P42)/M42)))))))))))</f>
        <v>196.778984333319</v>
      </c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IF(ISBLANK(VLOOKUP(D45,'Volumes flacons'!A5:C623,3)),0,1)</f>
        <v>1</v>
      </c>
      <c r="B43" s="111" t="n">
        <f aca="false">IF(ISBLANK(D45),0,IF(ISBLANK(E45),0,IF(ISBLANK(F45),0,1)))</f>
        <v>1</v>
      </c>
      <c r="C43" s="112" t="n">
        <v>9</v>
      </c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IF(ISBLANK(VLOOKUP(#REF!,'Volumes flacons'!A5:C623,3)),0,1)</f>
        <v>1</v>
      </c>
      <c r="B44" s="111" t="n">
        <f aca="false">IF(ISBLANK(#REF!),0,IF(ISBLANK(#REF!),0,IF(ISBLANK(#REF!),0,1)))</f>
        <v>1</v>
      </c>
      <c r="C44" s="112" t="n">
        <v>10</v>
      </c>
      <c r="D44" s="113" t="n">
        <v>2106</v>
      </c>
      <c r="E44" s="135" t="n">
        <v>27.7</v>
      </c>
      <c r="F44" s="114" t="n">
        <v>4.2779</v>
      </c>
      <c r="G44" s="206" t="n">
        <v>36.5141</v>
      </c>
      <c r="H44" s="113" t="n">
        <v>20</v>
      </c>
      <c r="I44" s="135" t="n">
        <v>20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108.810747</v>
      </c>
      <c r="K44" s="117" t="n">
        <f aca="false">IF(ISBLANK(E44),"",(0.000824493-(0.0000040899*E44)+(0.000000076438*E44^2)-(0.00000000082467*E44^3)+(0.0000000000053875*E44^4)))</f>
        <v>0.000755497206216729</v>
      </c>
      <c r="L44" s="117" t="n">
        <f aca="false">IF(ISBLANK(E44),"",(-0.00000572466+(0.00000010227*E44)-(0.0000000016546*E44^2)))</f>
        <v>-4.161339034E-006</v>
      </c>
      <c r="M44" s="117" t="n">
        <f aca="false">IF(ISBLANK(E44),"",IF(ISBLANK(G44),(O44+(K44*35)+(L44*35^1.5)+(0.00000048314*35^2)),(O44+(K44*G44)+(L44*G44^1.5)+(0.00000048314*G44^2))))</f>
        <v>1.02363422067824</v>
      </c>
      <c r="N44" s="118" t="n">
        <f aca="false">IF(ISBLANK(D44),"",IF(ISBLANK(G44),J44*(1+0.00001*(35-20)),J44*(1+0.00001*(G44-20))))</f>
        <v>108.82871611557</v>
      </c>
      <c r="O44" s="117" t="n">
        <f aca="false">IF(ISBLANK(E44),"",(0.999842594+(0.00006793952*E44)-(0.00000909529*E44^2)+(0.0000001001685*E44^3)-(0.000000001120083*E44^4)+(0.000000000006536332*E44^5)))</f>
        <v>0.996321931391658</v>
      </c>
      <c r="P44" s="119" t="n">
        <f aca="false">IF(ISBLANK($R$16),"",IF(A42=0,"",IF(ISBLANK($R$17),"",IF(B42=0,"",IF($O$28=$I$29,"",IF(AND($I$29=$O$29,D44&lt;1000),"N°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4.50233401479418</v>
      </c>
      <c r="Q44" s="120" t="n">
        <f aca="false">IF(ISBLANK($R$16),"",IF(A42=0,"",IF(ISBLANK($R$17),"",IF(AND(D44&gt;1202,D44&lt;2001),"Err. N°",IF(AND(D44&gt;499,D44&lt;1141),"Err.N°",IF(B42=0,"",IF($O$28=$I$29,"",IF(AND($I$29=$O$29,D44&lt;1000),"N° Flac.",IF(AND($I$29=$O$30,D44&gt;1000),"N° Flac.",P44/M44)))))))))</f>
        <v>4.39838169127545</v>
      </c>
      <c r="R44" s="121" t="n">
        <f aca="false">IF(ISBLANK($R$16),"",IF(A42=0,"",IF(ISBLANK($R$17),"",IF(B42=0,"",IF(ISBLANK(J44),"",IF(AND(D44&gt;1202,D44&lt;2001),"Err. N°",IF(AND(D44&gt;499,D44&lt;1141),"Err.N°",IF($I$29=$O$28,"",IF(AND($I$29=$O$29,D44&lt;1000),"N° Flac.",IF(AND($I$29=$O$30,D44&gt;1000),"N° Flac.",((44.66*P44))))))))))))</f>
        <v>201.074237100708</v>
      </c>
      <c r="S44" s="121" t="n">
        <f aca="false">IF(ISBLANK($R$16),"",IF(A42=0,"",IF(ISBLANK($R$17),"",IF(B42=0,"",IF(ISBLANK(J44),"",IF(AND(D44&gt;1202,D44&lt;2001),"Err. N°",IF(AND(D44&gt;499,D44&lt;1141),"Err.N°",IF($I$29=$O$28,"",IF(AND($I$29=$O$29,D44&lt;1000),"N° Flac.",IF(AND($I$29=$O$30,D44&gt;1000),"N° Flac.",((44.66*P44)/M44)))))))))))</f>
        <v>196.431726332362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IF(ISBLANK(VLOOKUP(#REF!,'Volumes flacons'!A5:C623,3)),0,1)</f>
        <v>1</v>
      </c>
      <c r="B45" s="111" t="n">
        <f aca="false">IF(ISBLANK(#REF!),0,IF(ISBLANK(#REF!),0,IF(ISBLANK(#REF!),0,1)))</f>
        <v>1</v>
      </c>
      <c r="C45" s="112" t="n">
        <v>11</v>
      </c>
      <c r="D45" s="113" t="n">
        <v>2107</v>
      </c>
      <c r="E45" s="135" t="n">
        <v>27.8</v>
      </c>
      <c r="F45" s="114" t="n">
        <v>4.3125</v>
      </c>
      <c r="G45" s="206" t="n">
        <v>36.5164</v>
      </c>
      <c r="H45" s="113" t="n">
        <v>0</v>
      </c>
      <c r="I45" s="135" t="n">
        <v>2.3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109.7002612</v>
      </c>
      <c r="K45" s="117" t="n">
        <f aca="false">IF(ISBLANK(E45),"",(0.000824493-(0.0000040899*E45)+(0.000000076438*E45^2)-(0.00000000082467*E45^3)+(0.0000000000053875*E45^4)))</f>
        <v>0.00075536798352758</v>
      </c>
      <c r="L45" s="117" t="n">
        <f aca="false">IF(ISBLANK(E45),"",(-0.00000572466+(0.00000010227*E45)-(0.0000000016546*E45^2)))</f>
        <v>-4.160295064E-006</v>
      </c>
      <c r="M45" s="117" t="n">
        <f aca="false">IF(ISBLANK(E45),"",IF(ISBLANK(G45),(O45+(K45*35)+(L45*35^1.5)+(0.00000048314*35^2)),(O45+(K45*G45)+(L45*G45^1.5)+(0.00000048314*G45^2))))</f>
        <v>1.02360328412481</v>
      </c>
      <c r="N45" s="118" t="n">
        <f aca="false">IF(ISBLANK(D45),"",IF(ISBLANK(G45),J45*(1+0.00001*(35-20)),J45*(1+0.00001*(G45-20))))</f>
        <v>109.718379733941</v>
      </c>
      <c r="O45" s="117" t="n">
        <f aca="false">IF(ISBLANK(E45),"",(0.999842594+(0.00006793952*E45)-(0.00000909529*E45^2)+(0.0000001001685*E45^3)-(0.000000001120083*E45^4)+(0.000000000006536332*E45^5)))</f>
        <v>0.996293751176097</v>
      </c>
      <c r="P45" s="119" t="n">
        <f aca="false">IF(ISBLANK($R$16),"",IF(A43=0,"",IF(ISBLANK($R$17),"",IF(B43=0,"",IF($O$28=$I$29,"",IF(AND($I$29=$O$29,D45&lt;1000),"N°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4.50138132381868</v>
      </c>
      <c r="Q45" s="120" t="n">
        <f aca="false">IF(ISBLANK($R$16),"",IF(A43=0,"",IF(ISBLANK($R$17),"",IF(AND(D45&gt;1202,D45&lt;2001),"Err. N°",IF(AND(D45&gt;499,D45&lt;1141),"Err.N°",IF(B43=0,"",IF($O$28=$I$29,"",IF(AND($I$29=$O$29,D45&lt;1000),"N° Flac.",IF(AND($I$29=$O$30,D45&gt;1000),"N° Flac.",P45/M45)))))))))</f>
        <v>4.39758390152821</v>
      </c>
      <c r="R45" s="121" t="n">
        <f aca="false">IF(ISBLANK($R$16),"",IF(A43=0,"",IF(ISBLANK($R$17),"",IF(B43=0,"",IF(ISBLANK(J45),"",IF(AND(D45&gt;1202,D45&lt;2001),"Err. N°",IF(AND(D45&gt;499,D45&lt;1141),"Err.N°",IF($I$29=$O$28,"",IF(AND($I$29=$O$29,D45&lt;1000),"N° Flac.",IF(AND($I$29=$O$30,D45&gt;1000),"N° Flac.",((44.66*P45))))))))))))</f>
        <v>201.031689921742</v>
      </c>
      <c r="S45" s="121" t="n">
        <f aca="false">IF(ISBLANK($R$16),"",IF(A43=0,"",IF(ISBLANK($R$17),"",IF(B43=0,"",IF(ISBLANK(J45),"",IF(AND(D45&gt;1202,D45&lt;2001),"Err. N°",IF(AND(D45&gt;499,D45&lt;1141),"Err.N°",IF($I$29=$O$28,"",IF(AND($I$29=$O$29,D45&lt;1000),"N° Flac.",IF(AND($I$29=$O$30,D45&gt;1000),"N° Flac.",((44.66*P45)/M45)))))))))))</f>
        <v>196.39609704225</v>
      </c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 t="s">
        <v>99</v>
      </c>
      <c r="E46" s="156"/>
      <c r="F46" s="157"/>
      <c r="G46" s="158"/>
      <c r="H46" s="156"/>
      <c r="I46" s="159"/>
      <c r="J46" s="116" t="s">
        <v>99</v>
      </c>
      <c r="K46" s="160" t="str">
        <f aca="false">IF(ISBLANK(E46),"",(0.000824493-(0.0000040899*E46)+(0.000000076438*E46^2)-(0.00000000082467*E46^3)+(0.0000000000053875*E46^4)))</f>
        <v/>
      </c>
      <c r="L46" s="160" t="str">
        <f aca="false">IF(ISBLANK(E46),"",(-0.00000572466+(0.00000010227*E46)-(0.0000000016546*E46^2)))</f>
        <v/>
      </c>
      <c r="M46" s="160" t="str">
        <f aca="false">IF(ISBLANK(E46),"",IF(ISBLANK(G46),(O46+(K46*35)+(L46*35^1.5)+(0.00000048314*35^2)),(O46+(K46*G46)+(L46*G46^1.5)+(0.00000048314*G46^2))))</f>
        <v/>
      </c>
      <c r="N46" s="161" t="e">
        <f aca="false">IF(ISBLANK(D46),"",IF(ISBLANK(G46),J46*(1+0.00001*(35-20)),J46*(1+0.00001*(G46-20))))</f>
        <v>#VALUE!</v>
      </c>
      <c r="O46" s="160" t="str">
        <f aca="false">IF(ISBLANK(E46),"",(0.999842594+(0.00006793952*E46)-(0.00000909529*E46^2)+(0.0000001001685*E46^3)-(0.000000001120083*E46^4)+(0.000000000006536332*E46^5)))</f>
        <v/>
      </c>
      <c r="P46" s="162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6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63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 t="s">
        <v>99</v>
      </c>
      <c r="E47" s="113"/>
      <c r="F47" s="124"/>
      <c r="G47" s="115"/>
      <c r="H47" s="113"/>
      <c r="I47" s="113"/>
      <c r="J47" s="116" t="s">
        <v>99</v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e">
        <f aca="false">IF(ISBLANK(D47),"",IF(ISBLANK(G47),J47*(1+0.00001*(35-20)),J47*(1+0.00001*(G47-20))))</f>
        <v>#VALUE!</v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13"/>
      <c r="F48" s="124"/>
      <c r="G48" s="115"/>
      <c r="H48" s="113"/>
      <c r="I48" s="113"/>
      <c r="J48" s="116" t="s">
        <v>99</v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e">
        <f aca="false">IF(ISBLANK(D48),"",IF(ISBLANK(G48),J48*(1+0.00001*(35-20)),J48*(1+0.00001*(G48-20))))</f>
        <v>#VALUE!</v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e">
        <f aca="false">IF(ISBLANK(D49),"",IF(ISBLANK(G49),J49*(1+0.00001*(35-20)),J49*(1+0.00001*(G49-20))))</f>
        <v>#VALUE!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2"/>
      <c r="W49" s="122"/>
      <c r="X49" s="122"/>
      <c r="Y49" s="122"/>
      <c r="Z49" s="32"/>
      <c r="AA49" s="32"/>
      <c r="AB49" s="122"/>
      <c r="AC49" s="122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4"/>
      <c r="G55" s="115"/>
      <c r="H55" s="113"/>
      <c r="I55" s="113"/>
      <c r="J55" s="116" t="str">
        <f aca="false">IF(ISBLANK(D55),"",IF(VLOOKUP(D55,'Volumes flacons'!$A$5:$C$1023,2)=0,"",IF(D55&gt;'Volumes flacons'!$A$1023,"Mauvais numéro",IF(D55&lt;'Volumes flacons'!$A$5,"Mauvais numéro",(VLOOKUP(D55,'Volumes flacons'!$A$5:$C$1023,3))))))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4"/>
      <c r="G56" s="115"/>
      <c r="H56" s="113"/>
      <c r="I56" s="113"/>
      <c r="J56" s="116" t="str">
        <f aca="false">IF(ISBLANK(D56),"",IF(VLOOKUP(D56,'Volumes flacons'!$A$5:$C$1023,2)=0,"",IF(D56&gt;'Volumes flacons'!$A$1023,"Mauvais numéro",IF(D56&lt;'Volumes flacons'!$A$5,"Mauvais numéro",(VLOOKUP(D56,'Volumes flacons'!$A$5:$C$1023,3))))))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60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O17" colorId="64" zoomScale="100" zoomScaleNormal="100" zoomScalePageLayoutView="100" workbookViewId="0">
      <selection pane="topLeft" activeCell="AZ38" activeCellId="1" sqref="T45:AC45 AZ3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29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4.9818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7</v>
      </c>
      <c r="J9" s="29" t="n">
        <v>59.94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-7°59,94</v>
      </c>
      <c r="P9" s="29" t="s">
        <v>16</v>
      </c>
      <c r="Q9" s="33" t="n">
        <f aca="false">IF(ISBLANK(I9),"",IF(ISBLANK(J9),"",IF(J9&gt;60,"ERREUR !!",O11*(I9+(J9/60)))))</f>
        <v>-7.999</v>
      </c>
      <c r="R9" s="33"/>
      <c r="V9" s="127" t="n">
        <v>4.9855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-10°0,05</v>
      </c>
      <c r="P10" s="29" t="s">
        <v>17</v>
      </c>
      <c r="Q10" s="33" t="n">
        <f aca="false">IF(ISBLANK(I10),"",IF(ISBLANK(J10),"",IF(J10&gt;60,"ERREUR !!",O12*(I10+(J10/60)))))</f>
        <v>-10.0008333333333</v>
      </c>
      <c r="R10" s="33"/>
      <c r="S10" s="35"/>
      <c r="T10" s="35"/>
      <c r="V10" s="0" t="n">
        <v>4.9861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42084</v>
      </c>
      <c r="K11" s="38"/>
      <c r="L11" s="38"/>
      <c r="M11" s="38"/>
      <c r="N11" s="39" t="str">
        <f aca="false">I9&amp;"°"&amp;J9</f>
        <v>7°59,94</v>
      </c>
      <c r="O11" s="40" t="n">
        <f aca="false">IF(P9=M10,-1,1)</f>
        <v>-1</v>
      </c>
      <c r="P11" s="41" t="str">
        <f aca="false">TEXT(J11,"aaaa-mm-jj")&amp;"T"&amp;TEXT(J12,"hh:mm:ss")&amp;"z"</f>
        <v>2019-03-22T16:40:09z</v>
      </c>
      <c r="Q11" s="41"/>
      <c r="R11" s="41"/>
      <c r="T11" s="42"/>
      <c r="U11" s="42"/>
      <c r="V11" s="5" t="n">
        <v>4.9762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0.694548611111111</v>
      </c>
      <c r="K12" s="45"/>
      <c r="L12" s="45"/>
      <c r="M12" s="45"/>
      <c r="N12" s="46" t="str">
        <f aca="false">I10&amp;"°"&amp;J10</f>
        <v>10°0,05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4.9757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25.4</v>
      </c>
      <c r="S14" s="55" t="s">
        <v>24</v>
      </c>
      <c r="V14" s="189" t="n">
        <f aca="false">AVERAGE(V8:V13)</f>
        <v>4.98106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25.4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4.9811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0.996944698308382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0.0200042156525862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5.01148518378722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4.9808310206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0.005999676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0.00401387164619657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2108</v>
      </c>
      <c r="E35" s="135" t="n">
        <v>10.2</v>
      </c>
      <c r="F35" s="114" t="n">
        <v>1.8397</v>
      </c>
      <c r="G35" s="261" t="n">
        <v>34.6753</v>
      </c>
      <c r="H35" s="113" t="n">
        <v>500</v>
      </c>
      <c r="I35" s="135" t="n">
        <v>504.9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109.7008606</v>
      </c>
      <c r="K35" s="117" t="n">
        <f aca="false">IF(ISBLANK(E35),"",(0.000824493-(0.0000040899*E35)+(0.000000076438*E35^2)-(0.00000000082467*E35^3)+(0.0000000000053875*E35^4)))</f>
        <v>0.00078991179915126</v>
      </c>
      <c r="L35" s="117" t="n">
        <f aca="false">IF(ISBLANK(E35),"",(-0.00000572466+(0.00000010227*E35)-(0.0000000016546*E35^2)))</f>
        <v>-4.853650584E-006</v>
      </c>
      <c r="M35" s="117" t="n">
        <f aca="false">IF(ISBLANK(E35),"",IF(ISBLANK(G35),(O35+(K35*35)+(L35*35^1.5)+(0.00000048314*35^2)),(O35+(K35*G35)+(L35*G35^1.5)+(0.00000048314*G35^2))))</f>
        <v>1.02666448753708</v>
      </c>
      <c r="N35" s="118" t="n">
        <f aca="false">IF(ISBLANK(D35),"",IF(ISBLANK(G35),J35*(1+0.00001*(35-20)),J35*(1+0.00001*(G35-20))))</f>
        <v>109.716959530396</v>
      </c>
      <c r="O35" s="117" t="n">
        <f aca="false">IF(ISBLANK(E35),"",(0.999842594+(0.00006793952*E35)-(0.00000909529*E35^2)+(0.0000001001685*E35^3)-(0.000000001120083*E35^4)+(0.000000000006536332*E35^5)))</f>
        <v>0.999684200271206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1.91115938827957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1.86152283582376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85.3523782805656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83.135609847889</v>
      </c>
      <c r="T35" s="32" t="n">
        <v>0.01</v>
      </c>
      <c r="U35" s="32" t="n">
        <v>0.01</v>
      </c>
      <c r="V35" s="122" t="n">
        <v>37.2</v>
      </c>
      <c r="W35" s="122" t="n">
        <v>36.4</v>
      </c>
      <c r="X35" s="122" t="n">
        <v>37.2</v>
      </c>
      <c r="Y35" s="122" t="n">
        <v>36.4</v>
      </c>
      <c r="Z35" s="32" t="n">
        <v>2.86</v>
      </c>
      <c r="AA35" s="32" t="n">
        <v>2.79</v>
      </c>
      <c r="AB35" s="122" t="n">
        <v>20.4</v>
      </c>
      <c r="AC35" s="122" t="n">
        <v>20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2109</v>
      </c>
      <c r="E36" s="135" t="n">
        <v>12.2</v>
      </c>
      <c r="F36" s="114" t="n">
        <v>1.6481</v>
      </c>
      <c r="G36" s="261" t="n">
        <v>34.8907</v>
      </c>
      <c r="H36" s="113" t="n">
        <v>300</v>
      </c>
      <c r="I36" s="135" t="n">
        <v>303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106.403997</v>
      </c>
      <c r="K36" s="117" t="n">
        <f aca="false">IF(ISBLANK(E36),"",(0.000824493-(0.0000040899*E36)+(0.000000076438*E36^2)-(0.00000000082467*E36^3)+(0.0000000000053875*E36^4)))</f>
        <v>0.00078459512769926</v>
      </c>
      <c r="L36" s="117" t="n">
        <f aca="false">IF(ISBLANK(E36),"",(-0.00000572466+(0.00000010227*E36)-(0.0000000016546*E36^2)))</f>
        <v>-4.723236664E-006</v>
      </c>
      <c r="M36" s="117" t="n">
        <f aca="false">IF(ISBLANK(E36),"",IF(ISBLANK(G36),(O36+(K36*35)+(L36*35^1.5)+(0.00000048314*35^2)),(O36+(K36*G36)+(L36*G36^1.5)+(0.00000048314*G36^2))))</f>
        <v>1.02646635704532</v>
      </c>
      <c r="N36" s="118" t="n">
        <f aca="false">IF(ISBLANK(D36),"",IF(ISBLANK(G36),J36*(1+0.00001*(35-20)),J36*(1+0.00001*(G36-20))))</f>
        <v>106.419841299981</v>
      </c>
      <c r="O36" s="117" t="n">
        <f aca="false">IF(ISBLANK(E36),"",(0.999842594+(0.00006793952*E36)-(0.00000909529*E36^2)+(0.0000001001685*E36^3)-(0.000000001120083*E36^4)+(0.000000000006536332*E36^5)))</f>
        <v>0.999476556944774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1.76448103810514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1.71898574755455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78.8017231617757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76.7699034857861</v>
      </c>
      <c r="T36" s="32" t="n">
        <v>0.01</v>
      </c>
      <c r="U36" s="32" t="n">
        <v>0.01</v>
      </c>
      <c r="V36" s="122" t="n">
        <v>32.7</v>
      </c>
      <c r="W36" s="122" t="n">
        <v>32</v>
      </c>
      <c r="X36" s="122" t="n">
        <v>32.7</v>
      </c>
      <c r="Y36" s="122" t="n">
        <v>32</v>
      </c>
      <c r="Z36" s="32" t="n">
        <v>2.5</v>
      </c>
      <c r="AA36" s="32" t="n">
        <v>2.44</v>
      </c>
      <c r="AB36" s="122" t="n">
        <v>14.9</v>
      </c>
      <c r="AC36" s="122" t="n">
        <v>14.5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261"/>
      <c r="H37" s="113"/>
      <c r="I37" s="135"/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32"/>
      <c r="U37" s="32"/>
      <c r="V37" s="122"/>
      <c r="W37" s="122"/>
      <c r="X37" s="122"/>
      <c r="Y37" s="122"/>
      <c r="Z37" s="32"/>
      <c r="AA37" s="32"/>
      <c r="AB37" s="32"/>
      <c r="AC37" s="3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2110</v>
      </c>
      <c r="E38" s="135" t="n">
        <v>18.2</v>
      </c>
      <c r="F38" s="114" t="n">
        <v>2.6092</v>
      </c>
      <c r="G38" s="261" t="n">
        <v>35.8204</v>
      </c>
      <c r="H38" s="113" t="n">
        <v>100</v>
      </c>
      <c r="I38" s="135" t="n">
        <v>100.7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110.3806485</v>
      </c>
      <c r="K38" s="117" t="n">
        <f aca="false">IF(ISBLANK(E38),"",(0.000824493-(0.0000040899*E38)+(0.000000076438*E38^2)-(0.00000000082467*E38^3)+(0.0000000000053875*E38^4)))</f>
        <v>0.00077099568011126</v>
      </c>
      <c r="L38" s="117" t="n">
        <f aca="false">IF(ISBLANK(E38),"",(-0.00000572466+(0.00000010227*E38)-(0.0000000016546*E38^2)))</f>
        <v>-4.411415704E-006</v>
      </c>
      <c r="M38" s="117" t="n">
        <f aca="false">IF(ISBLANK(E38),"",IF(ISBLANK(G38),(O38+(K38*35)+(L38*35^1.5)+(0.00000048314*35^2)),(O38+(K38*G38)+(L38*G38^1.5)+(0.00000048314*G38^2))))</f>
        <v>1.02585194602488</v>
      </c>
      <c r="N38" s="118" t="n">
        <f aca="false">IF(ISBLANK(D38),"",IF(ISBLANK(G38),J38*(1+0.00001*(35-20)),J38*(1+0.00001*(G38-20))))</f>
        <v>110.398111160115</v>
      </c>
      <c r="O38" s="117" t="n">
        <f aca="false">IF(ISBLANK(E38),"",(0.999842594+(0.00006793952*E38)-(0.00000909529*E38^2)+(0.0000001001685*E38^3)-(0.000000001120083*E38^4)+(0.000000000006536332*E38^5)))</f>
        <v>0.998560399001334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2.70013864129343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2.6320938920634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120.588191720165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117.549313219551</v>
      </c>
      <c r="T38" s="32" t="n">
        <v>0.18</v>
      </c>
      <c r="U38" s="32" t="n">
        <v>0.18</v>
      </c>
      <c r="V38" s="122" t="n">
        <v>17</v>
      </c>
      <c r="W38" s="122" t="n">
        <v>16.6</v>
      </c>
      <c r="X38" s="122" t="n">
        <v>16.8</v>
      </c>
      <c r="Y38" s="122" t="n">
        <v>16.4</v>
      </c>
      <c r="Z38" s="32" t="n">
        <v>1.34</v>
      </c>
      <c r="AA38" s="32" t="n">
        <v>1.31</v>
      </c>
      <c r="AB38" s="32" t="n">
        <v>5.42</v>
      </c>
      <c r="AC38" s="32" t="n">
        <v>5.3</v>
      </c>
      <c r="AD38" s="34" t="n">
        <v>0.0277</v>
      </c>
      <c r="AE38" s="34" t="n">
        <v>0.0097</v>
      </c>
      <c r="AF38" s="34" t="n">
        <v>0.0019</v>
      </c>
      <c r="AG38" s="34" t="n">
        <v>0.048</v>
      </c>
      <c r="AH38" s="34" t="n">
        <v>0.0118</v>
      </c>
      <c r="AI38" s="34" t="n">
        <v>0.0045</v>
      </c>
      <c r="AJ38" s="34" t="n">
        <v>0.0022</v>
      </c>
      <c r="AK38" s="34" t="n">
        <v>0.0016</v>
      </c>
      <c r="AL38" s="34" t="n">
        <v>0.0466</v>
      </c>
      <c r="AM38" s="34" t="n">
        <v>0.0035</v>
      </c>
      <c r="AN38" s="34" t="n">
        <v>0.0009</v>
      </c>
      <c r="AO38" s="34" t="n">
        <v>-9999.9999</v>
      </c>
      <c r="AP38" s="34" t="n">
        <v>0.0184</v>
      </c>
      <c r="AQ38" s="34"/>
      <c r="AR38" s="34" t="n">
        <v>0.0616</v>
      </c>
      <c r="AS38" s="34" t="n">
        <v>0.0531</v>
      </c>
      <c r="AT38" s="34" t="n">
        <v>0.1147</v>
      </c>
      <c r="AU38" s="34" t="n">
        <v>0.0185</v>
      </c>
      <c r="AV38" s="34" t="n">
        <v>-9999.9999</v>
      </c>
      <c r="AW38" s="34" t="n">
        <v>-9999.9999</v>
      </c>
      <c r="AX38" s="34" t="n">
        <v>0.0484</v>
      </c>
      <c r="AY38" s="34" t="n">
        <v>0.1205</v>
      </c>
      <c r="AZ38" s="34" t="n">
        <v>0.1689</v>
      </c>
      <c r="BA38" s="34" t="n">
        <v>0.0097</v>
      </c>
      <c r="BB38" s="34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2111</v>
      </c>
      <c r="E39" s="135" t="n">
        <v>22.2</v>
      </c>
      <c r="F39" s="114" t="n">
        <v>4.1391</v>
      </c>
      <c r="G39" s="261" t="n">
        <v>36.1685</v>
      </c>
      <c r="H39" s="113" t="n">
        <v>80</v>
      </c>
      <c r="I39" s="135" t="n">
        <v>80.7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109.6052972</v>
      </c>
      <c r="K39" s="117" t="n">
        <f aca="false">IF(ISBLANK(E39),"",(0.000824493-(0.0000040899*E39)+(0.000000076438*E39^2)-(0.00000000082467*E39^3)+(0.0000000000053875*E39^4)))</f>
        <v>0.00076365474655926</v>
      </c>
      <c r="L39" s="117" t="n">
        <f aca="false">IF(ISBLANK(E39),"",(-0.00000572466+(0.00000010227*E39)-(0.0000000016546*E39^2)))</f>
        <v>-4.269719064E-006</v>
      </c>
      <c r="M39" s="117" t="n">
        <f aca="false">IF(ISBLANK(E39),"",IF(ISBLANK(G39),(O39+(K39*35)+(L39*35^1.5)+(0.00000048314*35^2)),(O39+(K39*G39)+(L39*G39^1.5)+(0.00000048314*G39^2))))</f>
        <v>1.02505099312335</v>
      </c>
      <c r="N39" s="118" t="n">
        <f aca="false">IF(ISBLANK(D39),"",IF(ISBLANK(G39),J39*(1+0.00001*(35-20)),J39*(1+0.00001*(G39-20))))</f>
        <v>109.623018732478</v>
      </c>
      <c r="O39" s="117" t="n">
        <f aca="false">IF(ISBLANK(E39),"",(0.999842594+(0.00006793952*E39)-(0.00000909529*E39^2)+(0.0000001001685*E39^3)-(0.000000001120083*E39^4)+(0.000000000006536332*E39^5)))</f>
        <v>0.997727463728072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4.32357424601309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4.21791137711023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193.090825826945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188.371922101743</v>
      </c>
      <c r="T39" s="32" t="n">
        <v>0.08</v>
      </c>
      <c r="U39" s="32" t="n">
        <v>0.08</v>
      </c>
      <c r="V39" s="32" t="n">
        <v>3.27</v>
      </c>
      <c r="W39" s="32" t="n">
        <v>3.2</v>
      </c>
      <c r="X39" s="32" t="n">
        <v>3.19</v>
      </c>
      <c r="Y39" s="32" t="n">
        <v>3.12</v>
      </c>
      <c r="Z39" s="32" t="n">
        <v>0.49</v>
      </c>
      <c r="AA39" s="32" t="n">
        <v>0.48</v>
      </c>
      <c r="AB39" s="32" t="n">
        <v>2.61</v>
      </c>
      <c r="AC39" s="32" t="n">
        <v>2.55</v>
      </c>
      <c r="AD39" s="34" t="n">
        <v>0.0506</v>
      </c>
      <c r="AE39" s="34" t="n">
        <v>0.0463</v>
      </c>
      <c r="AF39" s="34" t="n">
        <v>0.0142</v>
      </c>
      <c r="AG39" s="34" t="n">
        <v>0.0847</v>
      </c>
      <c r="AH39" s="34" t="n">
        <v>0.0198</v>
      </c>
      <c r="AI39" s="34" t="n">
        <v>0.0153</v>
      </c>
      <c r="AJ39" s="34" t="n">
        <v>0.0026</v>
      </c>
      <c r="AK39" s="34" t="n">
        <v>0.008</v>
      </c>
      <c r="AL39" s="34" t="n">
        <v>0.1357</v>
      </c>
      <c r="AM39" s="34" t="n">
        <v>0.0101</v>
      </c>
      <c r="AN39" s="34" t="n">
        <v>0.0017</v>
      </c>
      <c r="AO39" s="34" t="n">
        <v>-9999.9999</v>
      </c>
      <c r="AP39" s="34" t="n">
        <v>0.0949</v>
      </c>
      <c r="AQ39" s="34"/>
      <c r="AR39" s="34" t="n">
        <v>0.0369</v>
      </c>
      <c r="AS39" s="34" t="n">
        <v>0.1478</v>
      </c>
      <c r="AT39" s="34" t="n">
        <v>0.1848</v>
      </c>
      <c r="AU39" s="34" t="n">
        <v>0.0318</v>
      </c>
      <c r="AV39" s="34" t="n">
        <v>-9999.9999</v>
      </c>
      <c r="AW39" s="34" t="n">
        <v>-9999.9999</v>
      </c>
      <c r="AX39" s="34" t="n">
        <v>0.1305</v>
      </c>
      <c r="AY39" s="34" t="n">
        <v>0.3237</v>
      </c>
      <c r="AZ39" s="34" t="n">
        <v>0.4542</v>
      </c>
      <c r="BA39" s="34" t="n">
        <v>0.0117</v>
      </c>
      <c r="BB39" s="34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2112</v>
      </c>
      <c r="E40" s="135" t="n">
        <v>26.1</v>
      </c>
      <c r="F40" s="114" t="n">
        <v>4.7087</v>
      </c>
      <c r="G40" s="261" t="n">
        <v>36.31955</v>
      </c>
      <c r="H40" s="113" t="n">
        <v>60</v>
      </c>
      <c r="I40" s="135" t="n">
        <v>60.1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110.5884501</v>
      </c>
      <c r="K40" s="117" t="n">
        <f aca="false">IF(ISBLANK(E40),"",(0.000824493-(0.0000040899*E40)+(0.000000076438*E40^2)-(0.00000000082467*E40^3)+(0.0000000000053875*E40^4)))</f>
        <v>0.000757654706474569</v>
      </c>
      <c r="L40" s="117" t="n">
        <f aca="false">IF(ISBLANK(E40),"",(-0.00000572466+(0.00000010227*E40)-(0.0000000016546*E40^2)))</f>
        <v>-4.182543066E-006</v>
      </c>
      <c r="M40" s="117" t="n">
        <f aca="false">IF(ISBLANK(E40),"",IF(ISBLANK(G40),(O40+(K40*35)+(L40*35^1.5)+(0.00000048314*35^2)),(O40+(K40*G40)+(L40*G40^1.5)+(0.00000048314*G40^2))))</f>
        <v>1.02399986924713</v>
      </c>
      <c r="N40" s="118" t="n">
        <f aca="false">IF(ISBLANK(D40),"",IF(ISBLANK(G40),J40*(1+0.00001*(35-20)),J40*(1+0.00001*(G40-20))))</f>
        <v>110.606497637408</v>
      </c>
      <c r="O40" s="117" t="n">
        <f aca="false">IF(ISBLANK(E40),"",(0.999842594+(0.00006793952*E40)-(0.00000909529*E40^2)+(0.0000001001685*E40^3)-(0.000000001120083*E40^4)+(0.000000000006536332*E40^5)))</f>
        <v>0.996760361326907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4.87618446980002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4.76189950432818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217.770398421269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212.666431863297</v>
      </c>
      <c r="T40" s="32" t="n">
        <v>0.01</v>
      </c>
      <c r="U40" s="32" t="n">
        <v>0.01</v>
      </c>
      <c r="V40" s="32" t="n">
        <v>0.01</v>
      </c>
      <c r="W40" s="32" t="n">
        <v>0.01</v>
      </c>
      <c r="X40" s="32" t="n">
        <v>0</v>
      </c>
      <c r="Y40" s="32" t="n">
        <v>0</v>
      </c>
      <c r="Z40" s="32" t="n">
        <v>0.15</v>
      </c>
      <c r="AA40" s="32" t="n">
        <v>0.15</v>
      </c>
      <c r="AB40" s="32" t="n">
        <v>1.56</v>
      </c>
      <c r="AC40" s="32" t="n">
        <v>1.52</v>
      </c>
      <c r="AD40" s="34" t="n">
        <v>0.0096</v>
      </c>
      <c r="AE40" s="34" t="n">
        <v>0.0117</v>
      </c>
      <c r="AF40" s="34" t="n">
        <v>0.004</v>
      </c>
      <c r="AG40" s="34" t="n">
        <v>0.0116</v>
      </c>
      <c r="AH40" s="34" t="n">
        <v>0.0074</v>
      </c>
      <c r="AI40" s="34" t="n">
        <v>-9999.9999</v>
      </c>
      <c r="AJ40" s="34" t="n">
        <v>-9999.9999</v>
      </c>
      <c r="AK40" s="34" t="n">
        <v>-9999.9999</v>
      </c>
      <c r="AL40" s="34" t="n">
        <v>0.0433</v>
      </c>
      <c r="AM40" s="34" t="n">
        <v>0.0081</v>
      </c>
      <c r="AN40" s="34" t="n">
        <v>-9999.9999</v>
      </c>
      <c r="AO40" s="34" t="n">
        <v>-9999.9999</v>
      </c>
      <c r="AP40" s="34" t="n">
        <v>0.1096</v>
      </c>
      <c r="AQ40" s="34"/>
      <c r="AR40" s="34" t="n">
        <v>0.0084</v>
      </c>
      <c r="AS40" s="34" t="n">
        <v>0.014</v>
      </c>
      <c r="AT40" s="34" t="n">
        <v>0.0225</v>
      </c>
      <c r="AU40" s="34" t="n">
        <v>0.0135</v>
      </c>
      <c r="AV40" s="34" t="n">
        <v>-9999.9999</v>
      </c>
      <c r="AW40" s="34" t="n">
        <v>-9999.9999</v>
      </c>
      <c r="AX40" s="34" t="n">
        <v>0.0665</v>
      </c>
      <c r="AY40" s="34" t="n">
        <v>0.0911</v>
      </c>
      <c r="AZ40" s="34" t="n">
        <v>0.1576</v>
      </c>
      <c r="BA40" s="34" t="n">
        <v>-9999.9999</v>
      </c>
      <c r="BB40" s="34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2113</v>
      </c>
      <c r="E41" s="135" t="n">
        <v>26.1</v>
      </c>
      <c r="F41" s="114" t="n">
        <v>4.6545</v>
      </c>
      <c r="G41" s="261" t="n">
        <v>36.31705</v>
      </c>
      <c r="H41" s="113" t="n">
        <v>60</v>
      </c>
      <c r="I41" s="135" t="n">
        <v>60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109.2622412</v>
      </c>
      <c r="K41" s="117" t="n">
        <f aca="false">IF(ISBLANK(E41),"",(0.000824493-(0.0000040899*E41)+(0.000000076438*E41^2)-(0.00000000082467*E41^3)+(0.0000000000053875*E41^4)))</f>
        <v>0.000757654706474569</v>
      </c>
      <c r="L41" s="117" t="n">
        <f aca="false">IF(ISBLANK(E41),"",(-0.00000572466+(0.00000010227*E41)-(0.0000000016546*E41^2)))</f>
        <v>-4.182543066E-006</v>
      </c>
      <c r="M41" s="117" t="n">
        <f aca="false">IF(ISBLANK(E41),"",IF(ISBLANK(G41),(O41+(K41*35)+(L41*35^1.5)+(0.00000048314*35^2)),(O41+(K41*G41)+(L41*G41^1.5)+(0.00000048314*G41^2))))</f>
        <v>1.02399798189858</v>
      </c>
      <c r="N41" s="118" t="n">
        <f aca="false">IF(ISBLANK(D41),"",IF(ISBLANK(G41),J41*(1+0.00001*(35-20)),J41*(1+0.00001*(G41-20))))</f>
        <v>109.280069574528</v>
      </c>
      <c r="O41" s="117" t="n">
        <f aca="false">IF(ISBLANK(E41),"",(0.999842594+(0.00006793952*E41)-(0.00000909529*E41^2)+(0.0000001001685*E41^3)-(0.000000001120083*E41^4)+(0.000000000006536332*E41^5)))</f>
        <v>0.996760361326907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4.87948525425847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4.76513170974369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217.917811455183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212.810782157153</v>
      </c>
      <c r="T41" s="32" t="n">
        <v>0</v>
      </c>
      <c r="U41" s="32" t="n">
        <v>0</v>
      </c>
      <c r="V41" s="32" t="n">
        <v>0.01</v>
      </c>
      <c r="W41" s="32" t="n">
        <v>0.01</v>
      </c>
      <c r="X41" s="32" t="n">
        <v>0.01</v>
      </c>
      <c r="Y41" s="32" t="n">
        <v>0.01</v>
      </c>
      <c r="Z41" s="32" t="n">
        <v>0.16</v>
      </c>
      <c r="AA41" s="32" t="n">
        <v>0.16</v>
      </c>
      <c r="AB41" s="32" t="n">
        <v>1.48</v>
      </c>
      <c r="AC41" s="32" t="n">
        <v>1.45</v>
      </c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2114</v>
      </c>
      <c r="E42" s="135" t="n">
        <v>27.7</v>
      </c>
      <c r="F42" s="114" t="n">
        <v>4.2888</v>
      </c>
      <c r="G42" s="261" t="n">
        <v>36.485</v>
      </c>
      <c r="H42" s="113" t="n">
        <v>40</v>
      </c>
      <c r="I42" s="135" t="n">
        <v>41.1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108.7065016</v>
      </c>
      <c r="K42" s="117" t="n">
        <f aca="false">IF(ISBLANK(E42),"",(0.000824493-(0.0000040899*E42)+(0.000000076438*E42^2)-(0.00000000082467*E42^3)+(0.0000000000053875*E42^4)))</f>
        <v>0.000755497206216729</v>
      </c>
      <c r="L42" s="117" t="n">
        <f aca="false">IF(ISBLANK(E42),"",(-0.00000572466+(0.00000010227*E42)-(0.0000000016546*E42^2)))</f>
        <v>-4.161339034E-006</v>
      </c>
      <c r="M42" s="117" t="n">
        <f aca="false">IF(ISBLANK(E42),"",IF(ISBLANK(G42),(O42+(K42*35)+(L42*35^1.5)+(0.00000048314*35^2)),(O42+(K42*G42)+(L42*G42^1.5)+(0.00000048314*G42^2))))</f>
        <v>1.02361230677815</v>
      </c>
      <c r="N42" s="118" t="n">
        <f aca="false">IF(ISBLANK(D42),"",IF(ISBLANK(G42),J42*(1+0.00001*(35-20)),J42*(1+0.00001*(G42-20))))</f>
        <v>108.724421866789</v>
      </c>
      <c r="O42" s="117" t="n">
        <f aca="false">IF(ISBLANK(E42),"",(0.999842594+(0.00006793952*E42)-(0.00000909529*E42^2)+(0.0000001001685*E42^3)-(0.000000001120083*E42^4)+(0.000000000006536332*E42^5)))</f>
        <v>0.996321931391658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4.51825915490028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4.41403363849898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201.785453857846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197.130742295364</v>
      </c>
      <c r="T42" s="32" t="n">
        <v>0</v>
      </c>
      <c r="U42" s="32" t="n">
        <v>0</v>
      </c>
      <c r="V42" s="32" t="n">
        <v>0.02</v>
      </c>
      <c r="W42" s="32" t="n">
        <v>0.02</v>
      </c>
      <c r="X42" s="32" t="n">
        <v>0.02</v>
      </c>
      <c r="Y42" s="32" t="n">
        <v>0.02</v>
      </c>
      <c r="Z42" s="32" t="n">
        <v>0.14</v>
      </c>
      <c r="AA42" s="32" t="n">
        <v>0.14</v>
      </c>
      <c r="AB42" s="32" t="n">
        <v>1.32</v>
      </c>
      <c r="AC42" s="32" t="n">
        <v>1.29</v>
      </c>
      <c r="AD42" s="34" t="n">
        <v>0.0021</v>
      </c>
      <c r="AE42" s="34" t="n">
        <v>0.0037</v>
      </c>
      <c r="AF42" s="34" t="n">
        <v>0.0014</v>
      </c>
      <c r="AG42" s="34" t="n">
        <v>0.0041</v>
      </c>
      <c r="AH42" s="34" t="n">
        <v>0.0031</v>
      </c>
      <c r="AI42" s="34" t="n">
        <v>-9999.9999</v>
      </c>
      <c r="AJ42" s="34" t="n">
        <v>-9999.9999</v>
      </c>
      <c r="AK42" s="34" t="n">
        <v>0.0018</v>
      </c>
      <c r="AL42" s="34" t="n">
        <v>0.0184</v>
      </c>
      <c r="AM42" s="34" t="n">
        <v>0.0041</v>
      </c>
      <c r="AN42" s="34" t="n">
        <v>-9999.9999</v>
      </c>
      <c r="AO42" s="34" t="n">
        <v>-9999.9999</v>
      </c>
      <c r="AP42" s="34" t="n">
        <v>0.0788</v>
      </c>
      <c r="AQ42" s="34"/>
      <c r="AR42" s="34" t="n">
        <v>0.0036</v>
      </c>
      <c r="AS42" s="34" t="n">
        <v>0.0039</v>
      </c>
      <c r="AT42" s="34" t="n">
        <v>0.0076</v>
      </c>
      <c r="AU42" s="34" t="n">
        <v>0.0093</v>
      </c>
      <c r="AV42" s="34" t="n">
        <v>-9999.9999</v>
      </c>
      <c r="AW42" s="34" t="n">
        <v>-9999.9999</v>
      </c>
      <c r="AX42" s="34" t="n">
        <v>0.0401</v>
      </c>
      <c r="AY42" s="34" t="n">
        <v>0.0389</v>
      </c>
      <c r="AZ42" s="34" t="n">
        <v>0.079</v>
      </c>
      <c r="BA42" s="34" t="n">
        <v>-9999.9999</v>
      </c>
      <c r="BB42" s="34"/>
    </row>
    <row r="43" customFormat="false" ht="15.75" hidden="false" customHeight="false" outlineLevel="0" collapsed="false">
      <c r="A43" s="110"/>
      <c r="B43" s="111"/>
      <c r="C43" s="112" t="n">
        <v>9</v>
      </c>
      <c r="D43" s="113"/>
      <c r="E43" s="135"/>
      <c r="F43" s="114"/>
      <c r="G43" s="261"/>
      <c r="H43" s="113"/>
      <c r="I43" s="135"/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2115</v>
      </c>
      <c r="E44" s="135" t="n">
        <v>27.9</v>
      </c>
      <c r="F44" s="114" t="n">
        <v>4.3988</v>
      </c>
      <c r="G44" s="261" t="n">
        <v>36.48415</v>
      </c>
      <c r="H44" s="113" t="n">
        <v>20</v>
      </c>
      <c r="I44" s="135" t="n">
        <v>20.5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111.5281471</v>
      </c>
      <c r="K44" s="117" t="n">
        <f aca="false">IF(ISBLANK(E44),"",(0.000824493-(0.0000040899*E44)+(0.000000076438*E44^2)-(0.00000000082467*E44^3)+(0.0000000000053875*E44^4)))</f>
        <v>0.000755239413691009</v>
      </c>
      <c r="L44" s="117" t="n">
        <f aca="false">IF(ISBLANK(E44),"",(-0.00000572466+(0.00000010227*E44)-(0.0000000016546*E44^2)))</f>
        <v>-4.159284186E-006</v>
      </c>
      <c r="M44" s="117" t="n">
        <f aca="false">IF(ISBLANK(E44),"",IF(ISBLANK(G44),(O44+(K44*35)+(L44*35^1.5)+(0.00000048314*35^2)),(O44+(K44*G44)+(L44*G44^1.5)+(0.00000048314*G44^2))))</f>
        <v>1.02354626313011</v>
      </c>
      <c r="N44" s="118" t="n">
        <f aca="false">IF(ISBLANK(D44),"",IF(ISBLANK(G44),J44*(1+0.00001*(35-20)),J44*(1+0.00001*(G44-20))))</f>
        <v>111.54653156706</v>
      </c>
      <c r="O44" s="117" t="n">
        <f aca="false">IF(ISBLANK(E44),"",(0.999842594+(0.00006793952*E44)-(0.00000909529*E44^2)+(0.0000001001685*E44^3)-(0.000000001120083*E44^4)+(0.000000000006536332*E44^5)))</f>
        <v>0.996265480344915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4.51512958155923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4.41126087232394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201.645687112435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197.006910557987</v>
      </c>
      <c r="T44" s="32" t="n">
        <v>0</v>
      </c>
      <c r="U44" s="32" t="n">
        <v>0</v>
      </c>
      <c r="V44" s="32" t="n">
        <v>0.01</v>
      </c>
      <c r="W44" s="32" t="n">
        <v>0.01</v>
      </c>
      <c r="X44" s="32" t="n">
        <v>0.01</v>
      </c>
      <c r="Y44" s="32" t="n">
        <v>0.01</v>
      </c>
      <c r="Z44" s="32" t="n">
        <v>0.13</v>
      </c>
      <c r="AA44" s="32" t="n">
        <v>0.13</v>
      </c>
      <c r="AB44" s="32" t="n">
        <v>1.29</v>
      </c>
      <c r="AC44" s="32" t="n">
        <v>1.26</v>
      </c>
      <c r="AD44" s="34" t="n">
        <v>0.0018</v>
      </c>
      <c r="AE44" s="34" t="n">
        <v>0.0032</v>
      </c>
      <c r="AF44" s="34" t="n">
        <v>0.0014</v>
      </c>
      <c r="AG44" s="34" t="n">
        <v>0.0036</v>
      </c>
      <c r="AH44" s="34" t="n">
        <v>0.003</v>
      </c>
      <c r="AI44" s="34" t="n">
        <v>-9999.9999</v>
      </c>
      <c r="AJ44" s="34" t="n">
        <v>-9999.9999</v>
      </c>
      <c r="AK44" s="34" t="n">
        <v>0.0018</v>
      </c>
      <c r="AL44" s="34" t="n">
        <v>0.0159</v>
      </c>
      <c r="AM44" s="34" t="n">
        <v>0.0049</v>
      </c>
      <c r="AN44" s="34" t="n">
        <v>-9999.9999</v>
      </c>
      <c r="AO44" s="34" t="n">
        <v>0.001</v>
      </c>
      <c r="AP44" s="34" t="n">
        <v>0.0641</v>
      </c>
      <c r="AQ44" s="34"/>
      <c r="AR44" s="34" t="n">
        <v>0.003</v>
      </c>
      <c r="AS44" s="34" t="n">
        <v>0.0043</v>
      </c>
      <c r="AT44" s="34" t="n">
        <v>0.0073</v>
      </c>
      <c r="AU44" s="34" t="n">
        <v>0.0085</v>
      </c>
      <c r="AV44" s="34" t="n">
        <v>-9999.9999</v>
      </c>
      <c r="AW44" s="34" t="n">
        <v>-9999.9999</v>
      </c>
      <c r="AX44" s="34" t="n">
        <v>0.0392</v>
      </c>
      <c r="AY44" s="34" t="n">
        <v>0.0367</v>
      </c>
      <c r="AZ44" s="34" t="n">
        <v>0.0759</v>
      </c>
      <c r="BA44" s="34" t="n">
        <v>-9999.9999</v>
      </c>
      <c r="BB44" s="34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2116</v>
      </c>
      <c r="E45" s="135" t="n">
        <v>28</v>
      </c>
      <c r="F45" s="114" t="n">
        <v>4.3612</v>
      </c>
      <c r="G45" s="261" t="n">
        <v>36.4862</v>
      </c>
      <c r="H45" s="113" t="n">
        <v>0</v>
      </c>
      <c r="I45" s="135" t="n">
        <v>3.5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110.8956349</v>
      </c>
      <c r="K45" s="117" t="n">
        <f aca="false">IF(ISBLANK(E45),"",(0.000824493-(0.0000040899*E45)+(0.000000076438*E45^2)-(0.00000000082467*E45^3)+(0.0000000000053875*E45^4)))</f>
        <v>0.00075511149536</v>
      </c>
      <c r="L45" s="117" t="n">
        <f aca="false">IF(ISBLANK(E45),"",(-0.00000572466+(0.00000010227*E45)-(0.0000000016546*E45^2)))</f>
        <v>-4.1583064E-006</v>
      </c>
      <c r="M45" s="117" t="n">
        <f aca="false">IF(ISBLANK(E45),"",IF(ISBLANK(G45),(O45+(K45*35)+(L45*35^1.5)+(0.00000048314*35^2)),(O45+(K45*G45)+(L45*G45^1.5)+(0.00000048314*G45^2))))</f>
        <v>1.02351499333998</v>
      </c>
      <c r="N45" s="118" t="n">
        <f aca="false">IF(ISBLANK(D45),"",IF(ISBLANK(G45),J45*(1+0.00001*(35-20)),J45*(1+0.00001*(G45-20))))</f>
        <v>110.913917376161</v>
      </c>
      <c r="O45" s="117" t="n">
        <f aca="false">IF(ISBLANK(E45),"",(0.999842594+(0.00006793952*E45)-(0.00000909529*E45^2)+(0.0000001001685*E45^3)-(0.000000001120083*E45^4)+(0.000000000006536332*E45^5)))</f>
        <v>0.996237119054642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4.50240916761351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4.39896747669623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201.077593425619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196.457887509254</v>
      </c>
      <c r="T45" s="32" t="n">
        <v>0</v>
      </c>
      <c r="U45" s="32" t="n">
        <v>0</v>
      </c>
      <c r="V45" s="32" t="n">
        <v>0.02</v>
      </c>
      <c r="W45" s="32" t="n">
        <v>0.02</v>
      </c>
      <c r="X45" s="32" t="n">
        <v>0.02</v>
      </c>
      <c r="Y45" s="32" t="n">
        <v>0.02</v>
      </c>
      <c r="Z45" s="32" t="n">
        <v>0.14</v>
      </c>
      <c r="AA45" s="32" t="n">
        <v>0.14</v>
      </c>
      <c r="AB45" s="32" t="n">
        <v>1.27</v>
      </c>
      <c r="AC45" s="32" t="n">
        <v>1.24</v>
      </c>
      <c r="AD45" s="34" t="n">
        <v>0.0023</v>
      </c>
      <c r="AE45" s="34" t="n">
        <v>0.0033</v>
      </c>
      <c r="AF45" s="34" t="n">
        <v>0.0009</v>
      </c>
      <c r="AG45" s="34" t="n">
        <v>0.0034</v>
      </c>
      <c r="AH45" s="34" t="n">
        <v>0.0026</v>
      </c>
      <c r="AI45" s="34" t="n">
        <v>-9999.9999</v>
      </c>
      <c r="AJ45" s="34" t="n">
        <v>-9999.9999</v>
      </c>
      <c r="AK45" s="34" t="n">
        <v>0.0017</v>
      </c>
      <c r="AL45" s="34" t="n">
        <v>0.0174</v>
      </c>
      <c r="AM45" s="34" t="n">
        <v>0.0065</v>
      </c>
      <c r="AN45" s="34" t="n">
        <v>-9999.9999</v>
      </c>
      <c r="AO45" s="34" t="n">
        <v>0.0018</v>
      </c>
      <c r="AP45" s="34" t="n">
        <v>0.0603</v>
      </c>
      <c r="AQ45" s="34"/>
      <c r="AR45" s="34" t="n">
        <v>-9999.9999</v>
      </c>
      <c r="AS45" s="34" t="n">
        <v>-9999.9999</v>
      </c>
      <c r="AT45" s="34" t="n">
        <v>-9999.9999</v>
      </c>
      <c r="AU45" s="34" t="n">
        <v>0.0078</v>
      </c>
      <c r="AV45" s="34" t="n">
        <v>-9999.9999</v>
      </c>
      <c r="AW45" s="34" t="n">
        <v>-9999.9999</v>
      </c>
      <c r="AX45" s="34" t="n">
        <v>0.0415</v>
      </c>
      <c r="AY45" s="34" t="n">
        <v>0.038</v>
      </c>
      <c r="AZ45" s="34" t="n">
        <v>0.0795</v>
      </c>
      <c r="BA45" s="34" t="n">
        <v>-9999.9999</v>
      </c>
      <c r="BB45" s="34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115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115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 t="s">
        <v>99</v>
      </c>
      <c r="E48" s="156"/>
      <c r="F48" s="157"/>
      <c r="G48" s="158"/>
      <c r="H48" s="156"/>
      <c r="I48" s="159"/>
      <c r="J48" s="116" t="s">
        <v>99</v>
      </c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e">
        <f aca="false">IF(ISBLANK(D48),"",IF(ISBLANK(G48),J48*(1+0.00001*(35-20)),J48*(1+0.00001*(G48-20))))</f>
        <v>#VALUE!</v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e">
        <f aca="false">IF(ISBLANK(D49),"",IF(ISBLANK(G49),J49*(1+0.00001*(35-20)),J49*(1+0.00001*(G49-20))))</f>
        <v>#VALUE!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B14" colorId="64" zoomScale="100" zoomScaleNormal="100" zoomScalePageLayoutView="100" workbookViewId="0">
      <selection pane="topLeft" activeCell="C54" activeCellId="1" sqref="T45:AC45 C54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4.9818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7</v>
      </c>
      <c r="J9" s="29" t="n">
        <v>30.05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-7°30,05</v>
      </c>
      <c r="P9" s="29" t="s">
        <v>16</v>
      </c>
      <c r="Q9" s="33" t="n">
        <f aca="false">IF(ISBLANK(I9),"",IF(ISBLANK(J9),"",IF(J9&gt;60,"ERREUR !!",O11*(I9+(J9/60)))))</f>
        <v>-7.50083333333333</v>
      </c>
      <c r="R9" s="33"/>
      <c r="V9" s="127" t="n">
        <v>4.9855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26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-10°26</v>
      </c>
      <c r="P10" s="29" t="s">
        <v>17</v>
      </c>
      <c r="Q10" s="33" t="n">
        <f aca="false">IF(ISBLANK(I10),"",IF(ISBLANK(J10),"",IF(J10&gt;60,"ERREUR !!",O12*(I10+(J10/60)))))</f>
        <v>-10.4333333333333</v>
      </c>
      <c r="R10" s="33"/>
      <c r="S10" s="35"/>
      <c r="T10" s="35"/>
      <c r="V10" s="0" t="n">
        <v>4.9861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42084</v>
      </c>
      <c r="K11" s="38"/>
      <c r="L11" s="38"/>
      <c r="M11" s="38"/>
      <c r="N11" s="39" t="str">
        <f aca="false">I9&amp;"°"&amp;J9</f>
        <v>7°30,05</v>
      </c>
      <c r="O11" s="40" t="n">
        <f aca="false">IF(P9=M10,-1,1)</f>
        <v>-1</v>
      </c>
      <c r="P11" s="41" t="str">
        <f aca="false">TEXT(J11,"aaaa-mm-jj")&amp;"T"&amp;TEXT(J12,"hh:mm:ss")&amp;"z"</f>
        <v>2019-03-22T20:43:19z</v>
      </c>
      <c r="Q11" s="41"/>
      <c r="R11" s="41"/>
      <c r="T11" s="42"/>
      <c r="U11" s="42"/>
      <c r="V11" s="5" t="n">
        <v>4.9762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0.863414351851852</v>
      </c>
      <c r="K12" s="45"/>
      <c r="L12" s="45"/>
      <c r="M12" s="45"/>
      <c r="N12" s="46" t="str">
        <f aca="false">I10&amp;"°"&amp;J10</f>
        <v>10°26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4.9757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25.4</v>
      </c>
      <c r="S14" s="55" t="s">
        <v>24</v>
      </c>
      <c r="V14" s="189" t="n">
        <f aca="false">AVERAGE(V8:V13)</f>
        <v>4.98106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25.4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4.9811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0.996944698308382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0.0200042156525862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5.01148518378722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4.9808310206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0.005999676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0.00401387164619657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2075</v>
      </c>
      <c r="E35" s="135" t="n">
        <v>9.7</v>
      </c>
      <c r="F35" s="114" t="n">
        <v>1.4594</v>
      </c>
      <c r="G35" s="202" t="n">
        <v>34.7161</v>
      </c>
      <c r="H35" s="113" t="n">
        <v>500</v>
      </c>
      <c r="I35" s="135" t="n">
        <v>505.3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110.9977077</v>
      </c>
      <c r="K35" s="117" t="n">
        <f aca="false">IF(ISBLANK(E35),"",(0.000824493-(0.0000040899*E35)+(0.000000076438*E35^2)-(0.00000000082467*E35^3)+(0.0000000000053875*E35^4)))</f>
        <v>0.000791308062527229</v>
      </c>
      <c r="L35" s="117" t="n">
        <f aca="false">IF(ISBLANK(E35),"",(-0.00000572466+(0.00000010227*E35)-(0.0000000016546*E35^2)))</f>
        <v>-4.888322314E-006</v>
      </c>
      <c r="M35" s="117" t="n">
        <f aca="false">IF(ISBLANK(E35),"",IF(ISBLANK(G35),(O35+(K35*35)+(L35*35^1.5)+(0.00000048314*35^2)),(O35+(K35*G35)+(L35*G35^1.5)+(0.00000048314*G35^2))))</f>
        <v>1.026781412485</v>
      </c>
      <c r="N35" s="118" t="n">
        <f aca="false">IF(ISBLANK(D35),"",IF(ISBLANK(G35),J35*(1+0.00001*(35-20)),J35*(1+0.00001*(G35-20))))</f>
        <v>111.014042233663</v>
      </c>
      <c r="O35" s="117" t="n">
        <f aca="false">IF(ISBLANK(E35),"",(0.999842594+(0.00006793952*E35)-(0.00000909529*E35^2)+(0.0000001001685*E35^3)-(0.000000001120083*E35^4)+(0.000000000006536332*E35^5)))</f>
        <v>0.999727897876105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1.49478685762515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1.45579851704511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66.757181061539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65.0159617712344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2076</v>
      </c>
      <c r="E36" s="135" t="n">
        <v>12</v>
      </c>
      <c r="F36" s="114" t="n">
        <v>1.7661</v>
      </c>
      <c r="G36" s="202" t="n">
        <v>34.96465</v>
      </c>
      <c r="H36" s="113" t="n">
        <v>300</v>
      </c>
      <c r="I36" s="135" t="n">
        <v>300.9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106.3986272</v>
      </c>
      <c r="K36" s="117" t="n">
        <f aca="false">IF(ISBLANK(E36),"",(0.000824493-(0.0000040899*E36)+(0.000000076438*E36^2)-(0.00000000082467*E36^3)+(0.0000000000053875*E36^4)))</f>
        <v>0.00078510795744</v>
      </c>
      <c r="L36" s="117" t="n">
        <f aca="false">IF(ISBLANK(E36),"",(-0.00000572466+(0.00000010227*E36)-(0.0000000016546*E36^2)))</f>
        <v>-4.7356824E-006</v>
      </c>
      <c r="M36" s="117" t="n">
        <f aca="false">IF(ISBLANK(E36),"",IF(ISBLANK(G36),(O36+(K36*35)+(L36*35^1.5)+(0.00000048314*35^2)),(O36+(K36*G36)+(L36*G36^1.5)+(0.00000048314*G36^2))))</f>
        <v>1.0265622161607</v>
      </c>
      <c r="N36" s="118" t="n">
        <f aca="false">IF(ISBLANK(D36),"",IF(ISBLANK(G36),J36*(1+0.00001*(35-20)),J36*(1+0.00001*(G36-20))))</f>
        <v>106.414549382165</v>
      </c>
      <c r="O36" s="117" t="n">
        <f aca="false">IF(ISBLANK(E36),"",(0.999842594+(0.00006793952*E36)-(0.00000909529*E36^2)+(0.0000001001685*E36^3)-(0.000000001120083*E36^4)+(0.000000000006536332*E36^5)))</f>
        <v>0.999499638055476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1.8920871437791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1.8431295385636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84.5006118411746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82.3141651922502</v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202"/>
      <c r="H37" s="113"/>
      <c r="I37" s="135"/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123"/>
      <c r="U37" s="123"/>
      <c r="V37" s="123"/>
      <c r="W37" s="137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2077</v>
      </c>
      <c r="E38" s="135" t="n">
        <v>17.5</v>
      </c>
      <c r="F38" s="114" t="n">
        <v>2.4725</v>
      </c>
      <c r="G38" s="202" t="n">
        <v>35.7104</v>
      </c>
      <c r="H38" s="113" t="n">
        <v>100</v>
      </c>
      <c r="I38" s="135" t="n">
        <v>101.3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117.6550602</v>
      </c>
      <c r="K38" s="117" t="n">
        <f aca="false">IF(ISBLANK(E38),"",(0.000824493-(0.0000040899*E38)+(0.000000076438*E38^2)-(0.00000000082467*E38^3)+(0.0000000000053875*E38^4)))</f>
        <v>0.000772414460292969</v>
      </c>
      <c r="L38" s="117" t="n">
        <f aca="false">IF(ISBLANK(E38),"",(-0.00000572466+(0.00000010227*E38)-(0.0000000016546*E38^2)))</f>
        <v>-4.44165625E-006</v>
      </c>
      <c r="M38" s="117" t="n">
        <f aca="false">IF(ISBLANK(E38),"",IF(ISBLANK(G38),(O38+(K38*35)+(L38*35^1.5)+(0.00000048314*35^2)),(O38+(K38*G38)+(L38*G38^1.5)+(0.00000048314*G38^2))))</f>
        <v>1.02594012111916</v>
      </c>
      <c r="N38" s="118" t="n">
        <f aca="false">IF(ISBLANK(D38),"",IF(ISBLANK(G38),J38*(1+0.00001*(35-20)),J38*(1+0.00001*(G38-20))))</f>
        <v>117.673544280578</v>
      </c>
      <c r="O38" s="117" t="n">
        <f aca="false">IF(ISBLANK(E38),"",(0.999842594+(0.00006793952*E38)-(0.00000909529*E38^2)+(0.0000001001685*E38^3)-(0.000000001120083*E38^4)+(0.000000000006536332*E38^5)))</f>
        <v>0.998688620195578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2.3969229112042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2.33631852567524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107.04657721438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104.339985356656</v>
      </c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2078</v>
      </c>
      <c r="E39" s="135" t="n">
        <v>18.7</v>
      </c>
      <c r="F39" s="114" t="n">
        <v>2.5678</v>
      </c>
      <c r="G39" s="202" t="n">
        <v>35.8036</v>
      </c>
      <c r="H39" s="113" t="n">
        <v>80</v>
      </c>
      <c r="I39" s="135" t="n">
        <v>80.5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110.0904939</v>
      </c>
      <c r="K39" s="117" t="n">
        <f aca="false">IF(ISBLANK(E39),"",(0.000824493-(0.0000040899*E39)+(0.000000076438*E39^2)-(0.00000000082467*E39^3)+(0.0000000000053875*E39^4)))</f>
        <v>0.000770007589862229</v>
      </c>
      <c r="L39" s="117" t="n">
        <f aca="false">IF(ISBLANK(E39),"",(-0.00000572466+(0.00000010227*E39)-(0.0000000016546*E39^2)))</f>
        <v>-4.390808074E-006</v>
      </c>
      <c r="M39" s="117" t="n">
        <f aca="false">IF(ISBLANK(E39),"",IF(ISBLANK(G39),(O39+(K39*35)+(L39*35^1.5)+(0.00000048314*35^2)),(O39+(K39*G39)+(L39*G39^1.5)+(0.00000048314*G39^2))))</f>
        <v>1.02571324848071</v>
      </c>
      <c r="N39" s="118" t="n">
        <f aca="false">IF(ISBLANK(D39),"",IF(ISBLANK(G39),J39*(1+0.00001*(35-20)),J39*(1+0.00001*(G39-20))))</f>
        <v>110.107892161294</v>
      </c>
      <c r="O39" s="117" t="n">
        <f aca="false">IF(ISBLANK(E39),"",(0.999842594+(0.00006793952*E39)-(0.00000909529*E39^2)+(0.0000001001685*E39^3)-(0.000000001120083*E39^4)+(0.000000000006536332*E39^5)))</f>
        <v>0.99846553259297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2.66417926732291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2.59739188439762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118.982246078641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115.999521557198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2079</v>
      </c>
      <c r="E40" s="135" t="n">
        <v>22.4</v>
      </c>
      <c r="F40" s="114" t="n">
        <v>4.3088</v>
      </c>
      <c r="G40" s="202" t="n">
        <v>36.10225</v>
      </c>
      <c r="H40" s="113" t="n">
        <v>60</v>
      </c>
      <c r="I40" s="135" t="n">
        <v>60.1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107.7165856</v>
      </c>
      <c r="K40" s="117" t="n">
        <f aca="false">IF(ISBLANK(E40),"",(0.000824493-(0.0000040899*E40)+(0.000000076438*E40^2)-(0.00000000082467*E40^3)+(0.0000000000053875*E40^4)))</f>
        <v>0.00076332032877824</v>
      </c>
      <c r="L40" s="117" t="n">
        <f aca="false">IF(ISBLANK(E40),"",(-0.00000572466+(0.00000010227*E40)-(0.0000000016546*E40^2)))</f>
        <v>-4.264024096E-006</v>
      </c>
      <c r="M40" s="117" t="n">
        <f aca="false">IF(ISBLANK(E40),"",IF(ISBLANK(G40),(O40+(K40*35)+(L40*35^1.5)+(0.00000048314*35^2)),(O40+(K40*G40)+(L40*G40^1.5)+(0.00000048314*G40^2))))</f>
        <v>1.02494382556567</v>
      </c>
      <c r="N40" s="118" t="n">
        <f aca="false">IF(ISBLANK(D40),"",IF(ISBLANK(G40),J40*(1+0.00001*(35-20)),J40*(1+0.00001*(G40-20))))</f>
        <v>107.733930393905</v>
      </c>
      <c r="O40" s="117" t="n">
        <f aca="false">IF(ISBLANK(E40),"",(0.999842594+(0.00006793952*E40)-(0.00000909529*E40^2)+(0.0000001001685*E40^3)-(0.000000001120083*E40^4)+(0.000000000006536332*E40^5)))</f>
        <v>0.997681488815979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4.58194061291105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4.47043096277229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204.629467772608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199.649446797411</v>
      </c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2080</v>
      </c>
      <c r="E41" s="135" t="n">
        <v>25.6</v>
      </c>
      <c r="F41" s="114" t="n">
        <v>4.6335</v>
      </c>
      <c r="G41" s="202" t="n">
        <v>36.3079</v>
      </c>
      <c r="H41" s="113" t="n">
        <v>40</v>
      </c>
      <c r="I41" s="135" t="n">
        <v>40.1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108.7289559</v>
      </c>
      <c r="K41" s="117" t="n">
        <f aca="false">IF(ISBLANK(E41),"",(0.000824493-(0.0000040899*E41)+(0.000000076438*E41^2)-(0.00000000082467*E41^3)+(0.0000000000053875*E41^4)))</f>
        <v>0.000758364214592</v>
      </c>
      <c r="L41" s="117" t="n">
        <f aca="false">IF(ISBLANK(E41),"",(-0.00000572466+(0.00000010227*E41)-(0.0000000016546*E41^2)))</f>
        <v>-4.190906656E-006</v>
      </c>
      <c r="M41" s="117" t="n">
        <f aca="false">IF(ISBLANK(E41),"",IF(ISBLANK(G41),(O41+(K41*35)+(L41*35^1.5)+(0.00000048314*35^2)),(O41+(K41*G41)+(L41*G41^1.5)+(0.00000048314*G41^2))))</f>
        <v>1.02414714465174</v>
      </c>
      <c r="N41" s="118" t="n">
        <f aca="false">IF(ISBLANK(D41),"",IF(ISBLANK(G41),J41*(1+0.00001*(35-20)),J41*(1+0.00001*(G41-20))))</f>
        <v>108.746687309399</v>
      </c>
      <c r="O41" s="117" t="n">
        <f aca="false">IF(ISBLANK(E41),"",(0.999842594+(0.00006793952*E41)-(0.00000909529*E41^2)+(0.0000001001685*E41^3)-(0.000000001120083*E41^4)+(0.000000000006536332*E41^5)))</f>
        <v>0.996892500763486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4.88167589257257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4.76657667608162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218.015645362291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212.875314353805</v>
      </c>
      <c r="T41" s="32"/>
      <c r="U41" s="32"/>
      <c r="V41" s="122"/>
      <c r="W41" s="122"/>
      <c r="X41" s="122"/>
      <c r="Y41" s="122"/>
      <c r="Z41" s="32"/>
      <c r="AA41" s="32"/>
      <c r="AB41" s="122"/>
      <c r="AC41" s="12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2081</v>
      </c>
      <c r="E42" s="135" t="n">
        <v>25.7</v>
      </c>
      <c r="F42" s="114" t="n">
        <v>5.087</v>
      </c>
      <c r="G42" s="202" t="n">
        <v>36.3119</v>
      </c>
      <c r="H42" s="113" t="n">
        <v>40</v>
      </c>
      <c r="I42" s="135" t="n">
        <v>39.8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119.400871</v>
      </c>
      <c r="K42" s="117" t="n">
        <f aca="false">IF(ISBLANK(E42),"",(0.000824493-(0.0000040899*E42)+(0.000000076438*E42^2)-(0.00000000082467*E42^3)+(0.0000000000053875*E42^4)))</f>
        <v>0.000758220947939229</v>
      </c>
      <c r="L42" s="117" t="n">
        <f aca="false">IF(ISBLANK(E42),"",(-0.00000572466+(0.00000010227*E42)-(0.0000000016546*E42^2)))</f>
        <v>-4.189167754E-006</v>
      </c>
      <c r="M42" s="117" t="n">
        <f aca="false">IF(ISBLANK(E42),"",IF(ISBLANK(G42),(O42+(K42*35)+(L42*35^1.5)+(0.00000048314*35^2)),(O42+(K42*G42)+(L42*G42^1.5)+(0.00000048314*G42^2))))</f>
        <v>1.02411910498034</v>
      </c>
      <c r="N42" s="118" t="n">
        <f aca="false">IF(ISBLANK(D42),"",IF(ISBLANK(G42),J42*(1+0.00001*(35-20)),J42*(1+0.00001*(G42-20))))</f>
        <v>119.420347550677</v>
      </c>
      <c r="O42" s="117" t="n">
        <f aca="false">IF(ISBLANK(E42),"",(0.999842594+(0.00006793952*E42)-(0.00000909529*E42^2)+(0.0000001001685*E42^3)-(0.000000001120083*E42^4)+(0.000000000006536332*E42^5)))</f>
        <v>0.996866260603449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4.87358850798553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4.7588102636549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217.654462766634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212.528466374828</v>
      </c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/>
      <c r="B43" s="111"/>
      <c r="C43" s="112" t="n">
        <v>9</v>
      </c>
      <c r="D43" s="113"/>
      <c r="E43" s="135"/>
      <c r="F43" s="114"/>
      <c r="G43" s="202"/>
      <c r="H43" s="113"/>
      <c r="I43" s="135"/>
      <c r="J43" s="116"/>
      <c r="K43" s="117"/>
      <c r="L43" s="117"/>
      <c r="M43" s="117"/>
      <c r="N43" s="118"/>
      <c r="O43" s="117"/>
      <c r="P43" s="119"/>
      <c r="Q43" s="120"/>
      <c r="R43" s="121"/>
      <c r="S43" s="121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2082</v>
      </c>
      <c r="E44" s="135" t="n">
        <v>27.6</v>
      </c>
      <c r="F44" s="114" t="n">
        <v>4.3819</v>
      </c>
      <c r="G44" s="202" t="n">
        <v>36.4784</v>
      </c>
      <c r="H44" s="113" t="n">
        <v>20</v>
      </c>
      <c r="I44" s="135" t="n">
        <v>19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111.1790697</v>
      </c>
      <c r="K44" s="117" t="n">
        <f aca="false">IF(ISBLANK(E44),"",(0.000824493-(0.0000040899*E44)+(0.000000076438*E44^2)-(0.00000000082467*E44^3)+(0.0000000000053875*E44^4)))</f>
        <v>0.0007556270831184</v>
      </c>
      <c r="L44" s="117" t="n">
        <f aca="false">IF(ISBLANK(E44),"",(-0.00000572466+(0.00000010227*E44)-(0.0000000016546*E44^2)))</f>
        <v>-4.162416096E-006</v>
      </c>
      <c r="M44" s="117" t="n">
        <f aca="false">IF(ISBLANK(E44),"",IF(ISBLANK(G44),(O44+(K44*35)+(L44*35^1.5)+(0.00000048314*35^2)),(O44+(K44*G44)+(L44*G44^1.5)+(0.00000048314*G44^2))))</f>
        <v>1.02363992651452</v>
      </c>
      <c r="N44" s="118" t="n">
        <f aca="false">IF(ISBLANK(D44),"",IF(ISBLANK(G44),J44*(1+0.00001*(35-20)),J44*(1+0.00001*(G44-20))))</f>
        <v>111.197390231821</v>
      </c>
      <c r="O44" s="117" t="n">
        <f aca="false">IF(ISBLANK(E44),"",(0.999842594+(0.00006793952*E44)-(0.00000909529*E44^2)+(0.0000001001685*E44^3)-(0.000000001120083*E44^4)+(0.000000000006536332*E44^5)))</f>
        <v>0.996350020834557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4.51210718781583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4.40790464590367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201.510707007855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196.857021486058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2083</v>
      </c>
      <c r="E45" s="135" t="n">
        <v>27.7</v>
      </c>
      <c r="F45" s="114" t="n">
        <v>4.3112</v>
      </c>
      <c r="G45" s="202" t="n">
        <v>36.48015</v>
      </c>
      <c r="H45" s="113" t="n">
        <v>0</v>
      </c>
      <c r="I45" s="135" t="n">
        <v>3.4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109.4301922</v>
      </c>
      <c r="K45" s="117" t="n">
        <f aca="false">IF(ISBLANK(E45),"",(0.000824493-(0.0000040899*E45)+(0.000000076438*E45^2)-(0.00000000082467*E45^3)+(0.0000000000053875*E45^4)))</f>
        <v>0.000755497206216729</v>
      </c>
      <c r="L45" s="117" t="n">
        <f aca="false">IF(ISBLANK(E45),"",(-0.00000572466+(0.00000010227*E45)-(0.0000000016546*E45^2)))</f>
        <v>-4.161339034E-006</v>
      </c>
      <c r="M45" s="117" t="n">
        <f aca="false">IF(ISBLANK(E45),"",IF(ISBLANK(G45),(O45+(K45*35)+(L45*35^1.5)+(0.00000048314*35^2)),(O45+(K45*G45)+(L45*G45^1.5)+(0.00000048314*G45^2))))</f>
        <v>1.02360865449848</v>
      </c>
      <c r="N45" s="118" t="n">
        <f aca="false">IF(ISBLANK(D45),"",IF(ISBLANK(G45),J45*(1+0.00001*(35-20)),J45*(1+0.00001*(G45-20))))</f>
        <v>109.44822645982</v>
      </c>
      <c r="O45" s="117" t="n">
        <f aca="false">IF(ISBLANK(E45),"",(0.999842594+(0.00006793952*E45)-(0.00000909529*E45^2)+(0.0000001001685*E45^3)-(0.000000001120083*E45^4)+(0.000000000006536332*E45^5)))</f>
        <v>0.996321931391658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4.51133703153597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4.40728691742676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201.476311828396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196.829433732279</v>
      </c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206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6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56"/>
      <c r="F48" s="157"/>
      <c r="G48" s="158"/>
      <c r="H48" s="156"/>
      <c r="I48" s="159"/>
      <c r="J48" s="116" t="s">
        <v>99</v>
      </c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str">
        <f aca="false">IF(ISBLANK(D48),"",IF(ISBLANK(G48),J48*(1+0.00001*(35-20)),J48*(1+0.00001*(G48-20))))</f>
        <v/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e">
        <f aca="false">IF(ISBLANK(D49),"",IF(ISBLANK(G49),J49*(1+0.00001*(35-20)),J49*(1+0.00001*(G49-20))))</f>
        <v>#VALUE!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L28" colorId="64" zoomScale="100" zoomScaleNormal="100" zoomScalePageLayoutView="100" workbookViewId="0">
      <selection pane="topLeft" activeCell="AZ45" activeCellId="1" sqref="T45:AC45 AZ4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4.9818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7</v>
      </c>
      <c r="J9" s="29" t="n">
        <v>0.01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-7°0,01</v>
      </c>
      <c r="P9" s="29" t="s">
        <v>16</v>
      </c>
      <c r="Q9" s="33" t="n">
        <f aca="false">IF(ISBLANK(I9),"",IF(ISBLANK(J9),"",IF(J9&gt;60,"ERREUR !!",O11*(I9+(J9/60)))))</f>
        <v>-7.00016666666667</v>
      </c>
      <c r="R9" s="33"/>
      <c r="V9" s="127" t="n">
        <v>4.9855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-10°0,01</v>
      </c>
      <c r="P10" s="29" t="s">
        <v>17</v>
      </c>
      <c r="Q10" s="33" t="n">
        <f aca="false">IF(ISBLANK(I10),"",IF(ISBLANK(J10),"",IF(J10&gt;60,"ERREUR !!",O12*(I10+(J10/60)))))</f>
        <v>-10.0001666666667</v>
      </c>
      <c r="R10" s="33"/>
      <c r="S10" s="35"/>
      <c r="T10" s="35"/>
      <c r="V10" s="0" t="n">
        <v>4.9861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42085</v>
      </c>
      <c r="K11" s="38"/>
      <c r="L11" s="38"/>
      <c r="M11" s="38"/>
      <c r="N11" s="39" t="str">
        <f aca="false">I9&amp;"°"&amp;J9</f>
        <v>7°0,01</v>
      </c>
      <c r="O11" s="40" t="n">
        <f aca="false">IF(P9=M10,-1,1)</f>
        <v>-1</v>
      </c>
      <c r="P11" s="41" t="str">
        <f aca="false">TEXT(J11,"aaaa-mm-jj")&amp;"T"&amp;TEXT(J12,"hh:mm:ss")&amp;"z"</f>
        <v>2019-03-23T00:41:36z</v>
      </c>
      <c r="Q11" s="41"/>
      <c r="R11" s="41"/>
      <c r="T11" s="42"/>
      <c r="U11" s="42"/>
      <c r="V11" s="5" t="n">
        <v>4.9762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0.0288888888888889</v>
      </c>
      <c r="K12" s="45"/>
      <c r="L12" s="45"/>
      <c r="M12" s="45"/>
      <c r="N12" s="46" t="str">
        <f aca="false">I10&amp;"°"&amp;J10</f>
        <v>10°0,01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4.9757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25.4</v>
      </c>
      <c r="S14" s="55" t="s">
        <v>24</v>
      </c>
      <c r="V14" s="189" t="n">
        <f aca="false">AVERAGE(V8:V13)</f>
        <v>4.98106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25.4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4.9811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0.996944698308382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0.0200042156525862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5.01148518378722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4.9808310206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0.005999676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0.00401387164619657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2084</v>
      </c>
      <c r="E35" s="135" t="n">
        <v>9.5</v>
      </c>
      <c r="F35" s="114" t="n">
        <v>1.9465</v>
      </c>
      <c r="G35" s="206" t="n">
        <v>34.6402</v>
      </c>
      <c r="H35" s="113" t="n">
        <v>500</v>
      </c>
      <c r="I35" s="135" t="n">
        <v>504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109.2831198</v>
      </c>
      <c r="K35" s="117" t="n">
        <f aca="false">IF(ISBLANK(E35),"",(0.000824493-(0.0000040899*E35)+(0.000000076438*E35^2)-(0.00000000082467*E35^3)+(0.0000000000053875*E35^4)))</f>
        <v>0.000791874309582969</v>
      </c>
      <c r="L35" s="117" t="n">
        <f aca="false">IF(ISBLANK(E35),"",(-0.00000572466+(0.00000010227*E35)-(0.0000000016546*E35^2)))</f>
        <v>-4.90242265E-006</v>
      </c>
      <c r="M35" s="117" t="n">
        <f aca="false">IF(ISBLANK(E35),"",IF(ISBLANK(G35),(O35+(K35*35)+(L35*35^1.5)+(0.00000048314*35^2)),(O35+(K35*G35)+(L35*G35^1.5)+(0.00000048314*G35^2))))</f>
        <v>1.02675536261315</v>
      </c>
      <c r="N35" s="118" t="n">
        <f aca="false">IF(ISBLANK(D35),"",IF(ISBLANK(G35),J35*(1+0.00001*(35-20)),J35*(1+0.00001*(G35-20))))</f>
        <v>109.299119067305</v>
      </c>
      <c r="O35" s="117" t="n">
        <f aca="false">IF(ISBLANK(E35),"",(0.999842594+(0.00006793952*E35)-(0.00000909529*E35^2)+(0.0000001001685*E35^3)-(0.000000001120083*E35^4)+(0.000000000006536332*E35^5)))</f>
        <v>0.999744434108058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2.03091365988873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1.97799177276263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90.7006040506306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88.3371125715792</v>
      </c>
      <c r="T35" s="32" t="n">
        <v>0.01</v>
      </c>
      <c r="U35" s="32" t="n">
        <v>0.01</v>
      </c>
      <c r="V35" s="122" t="n">
        <v>37.3</v>
      </c>
      <c r="W35" s="122" t="n">
        <v>36.4</v>
      </c>
      <c r="X35" s="122" t="n">
        <v>37.3</v>
      </c>
      <c r="Y35" s="122" t="n">
        <v>36.4</v>
      </c>
      <c r="Z35" s="32" t="n">
        <v>2.9</v>
      </c>
      <c r="AA35" s="32" t="n">
        <v>2.83</v>
      </c>
      <c r="AB35" s="122" t="n">
        <v>21.8</v>
      </c>
      <c r="AC35" s="122" t="n">
        <v>21.3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2093</v>
      </c>
      <c r="E36" s="135" t="n">
        <v>12.3</v>
      </c>
      <c r="F36" s="114" t="n">
        <v>1.575</v>
      </c>
      <c r="G36" s="206" t="n">
        <v>34.8867</v>
      </c>
      <c r="H36" s="113" t="n">
        <v>300</v>
      </c>
      <c r="I36" s="135" t="n">
        <v>302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109.1211631</v>
      </c>
      <c r="K36" s="117" t="n">
        <f aca="false">IF(ISBLANK(E36),"",(0.000824493-(0.0000040899*E36)+(0.000000076438*E36^2)-(0.00000000082467*E36^3)+(0.0000000000053875*E36^4)))</f>
        <v>0.000784340246508949</v>
      </c>
      <c r="L36" s="117" t="n">
        <f aca="false">IF(ISBLANK(E36),"",(-0.00000572466+(0.00000010227*E36)-(0.0000000016546*E36^2)))</f>
        <v>-4.717063434E-006</v>
      </c>
      <c r="M36" s="117" t="n">
        <f aca="false">IF(ISBLANK(E36),"",IF(ISBLANK(G36),(O36+(K36*35)+(L36*35^1.5)+(0.00000048314*35^2)),(O36+(K36*G36)+(L36*G36^1.5)+(0.00000048314*G36^2))))</f>
        <v>1.02644390124505</v>
      </c>
      <c r="N36" s="118" t="n">
        <f aca="false">IF(ISBLANK(D36),"",IF(ISBLANK(G36),J36*(1+0.00001*(35-20)),J36*(1+0.00001*(G36-20))))</f>
        <v>109.137407640187</v>
      </c>
      <c r="O36" s="117" t="n">
        <f aca="false">IF(ISBLANK(E36),"",(0.999842594+(0.00006793952*E36)-(0.00000909529*E36^2)+(0.0000001001685*E36^3)-(0.000000001120083*E36^4)+(0.000000000006536332*E36^5)))</f>
        <v>0.999464826901702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1.64272453325969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1.60040361803222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73.3640776553777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71.4740255813188</v>
      </c>
      <c r="T36" s="32" t="n">
        <v>0.01</v>
      </c>
      <c r="U36" s="32" t="n">
        <v>0.01</v>
      </c>
      <c r="V36" s="122" t="n">
        <v>33.9</v>
      </c>
      <c r="W36" s="122" t="n">
        <v>33.2</v>
      </c>
      <c r="X36" s="122" t="n">
        <v>33.9</v>
      </c>
      <c r="Y36" s="122" t="n">
        <v>33.2</v>
      </c>
      <c r="Z36" s="32" t="n">
        <v>2.58</v>
      </c>
      <c r="AA36" s="32" t="n">
        <v>2.52</v>
      </c>
      <c r="AB36" s="122" t="n">
        <v>15.3</v>
      </c>
      <c r="AC36" s="122" t="n">
        <v>15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206"/>
      <c r="H37" s="113"/>
      <c r="I37" s="135"/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32"/>
      <c r="U37" s="32"/>
      <c r="V37" s="122"/>
      <c r="W37" s="122"/>
      <c r="X37" s="122"/>
      <c r="Y37" s="122"/>
      <c r="Z37" s="32"/>
      <c r="AA37" s="32"/>
      <c r="AB37" s="32"/>
      <c r="AC37" s="3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2086</v>
      </c>
      <c r="E38" s="135" t="n">
        <v>17.5</v>
      </c>
      <c r="F38" s="114" t="n">
        <v>1.8446</v>
      </c>
      <c r="G38" s="206" t="n">
        <v>35.6948</v>
      </c>
      <c r="H38" s="113" t="n">
        <v>100</v>
      </c>
      <c r="I38" s="135" t="n">
        <v>101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108.4047599</v>
      </c>
      <c r="K38" s="117" t="n">
        <f aca="false">IF(ISBLANK(E38),"",(0.000824493-(0.0000040899*E38)+(0.000000076438*E38^2)-(0.00000000082467*E38^3)+(0.0000000000053875*E38^4)))</f>
        <v>0.000772414460292969</v>
      </c>
      <c r="L38" s="117" t="n">
        <f aca="false">IF(ISBLANK(E38),"",(-0.00000572466+(0.00000010227*E38)-(0.0000000016546*E38^2)))</f>
        <v>-4.44165625E-006</v>
      </c>
      <c r="M38" s="117" t="n">
        <f aca="false">IF(ISBLANK(E38),"",IF(ISBLANK(G38),(O38+(K38*35)+(L38*35^1.5)+(0.00000048314*35^2)),(O38+(K38*G38)+(L38*G38^1.5)+(0.00000048314*G38^2))))</f>
        <v>1.02592815430108</v>
      </c>
      <c r="N38" s="118" t="n">
        <f aca="false">IF(ISBLANK(D38),"",IF(ISBLANK(G38),J38*(1+0.00001*(35-20)),J38*(1+0.00001*(G38-20))))</f>
        <v>108.421773810257</v>
      </c>
      <c r="O38" s="117" t="n">
        <f aca="false">IF(ISBLANK(E38),"",(0.999842594+(0.00006793952*E38)-(0.00000909529*E38^2)+(0.0000001001685*E38^3)-(0.000000001120083*E38^4)+(0.000000000006536332*E38^5)))</f>
        <v>0.998688620195578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1.93962073445856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1.89060094152494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86.6234620009195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84.434238048504</v>
      </c>
      <c r="T38" s="32" t="n">
        <v>0.08</v>
      </c>
      <c r="U38" s="32" t="n">
        <v>0.08</v>
      </c>
      <c r="V38" s="122" t="n">
        <v>21.7</v>
      </c>
      <c r="W38" s="122" t="n">
        <v>21.2</v>
      </c>
      <c r="X38" s="122" t="n">
        <v>21.6</v>
      </c>
      <c r="Y38" s="122" t="n">
        <v>21.1</v>
      </c>
      <c r="Z38" s="32" t="n">
        <v>1.7</v>
      </c>
      <c r="AA38" s="32" t="n">
        <v>1.66</v>
      </c>
      <c r="AB38" s="32" t="n">
        <v>6.97</v>
      </c>
      <c r="AC38" s="32" t="n">
        <v>6.81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2087</v>
      </c>
      <c r="E39" s="135" t="n">
        <v>18.8</v>
      </c>
      <c r="F39" s="114" t="n">
        <v>2.483</v>
      </c>
      <c r="G39" s="206" t="n">
        <v>35.80485</v>
      </c>
      <c r="H39" s="113" t="n">
        <v>80</v>
      </c>
      <c r="I39" s="135" t="n">
        <v>80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111.3855099</v>
      </c>
      <c r="K39" s="117" t="n">
        <f aca="false">IF(ISBLANK(E39),"",(0.000824493-(0.0000040899*E39)+(0.000000076438*E39^2)-(0.00000000082467*E39^3)+(0.0000000000053875*E39^4)))</f>
        <v>0.00076981247066528</v>
      </c>
      <c r="L39" s="117" t="n">
        <f aca="false">IF(ISBLANK(E39),"",(-0.00000572466+(0.00000010227*E39)-(0.0000000016546*E39^2)))</f>
        <v>-4.386785824E-006</v>
      </c>
      <c r="M39" s="117" t="n">
        <f aca="false">IF(ISBLANK(E39),"",IF(ISBLANK(G39),(O39+(K39*35)+(L39*35^1.5)+(0.00000048314*35^2)),(O39+(K39*G39)+(L39*G39^1.5)+(0.00000048314*G39^2))))</f>
        <v>1.02568878237155</v>
      </c>
      <c r="N39" s="118" t="n">
        <f aca="false">IF(ISBLANK(D39),"",IF(ISBLANK(G39),J39*(1+0.00001*(35-20)),J39*(1+0.00001*(G39-20))))</f>
        <v>111.403114212761</v>
      </c>
      <c r="O39" s="117" t="n">
        <f aca="false">IF(ISBLANK(E39),"",(0.999842594+(0.00006793952*E39)-(0.00000909529*E39^2)+(0.0000001001685*E39^3)-(0.000000001120083*E39^4)+(0.000000000006536332*E39^5)))</f>
        <v>0.998446234452763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2.54516992893684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2.48142513858054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113.667289026319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110.820446689007</v>
      </c>
      <c r="T39" s="32" t="n">
        <v>0.55</v>
      </c>
      <c r="U39" s="32" t="n">
        <v>0.54</v>
      </c>
      <c r="V39" s="122" t="n">
        <v>17.1</v>
      </c>
      <c r="W39" s="122" t="n">
        <v>16.7</v>
      </c>
      <c r="X39" s="122" t="n">
        <v>16.5</v>
      </c>
      <c r="Y39" s="122" t="n">
        <v>16.1</v>
      </c>
      <c r="Z39" s="32" t="n">
        <v>1.37</v>
      </c>
      <c r="AA39" s="32" t="n">
        <v>1.34</v>
      </c>
      <c r="AB39" s="32" t="n">
        <v>5.44</v>
      </c>
      <c r="AC39" s="32" t="n">
        <v>5.32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2088</v>
      </c>
      <c r="E40" s="135" t="n">
        <v>22.8</v>
      </c>
      <c r="F40" s="114" t="n">
        <v>4.3959</v>
      </c>
      <c r="G40" s="206" t="n">
        <v>36.0615</v>
      </c>
      <c r="H40" s="113" t="n">
        <v>60</v>
      </c>
      <c r="I40" s="135" t="n">
        <v>60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109.2446787</v>
      </c>
      <c r="K40" s="117" t="n">
        <f aca="false">IF(ISBLANK(E40),"",(0.000824493-(0.0000040899*E40)+(0.000000076438*E40^2)-(0.00000000082467*E40^3)+(0.0000000000053875*E40^4)))</f>
        <v>0.00076266041445408</v>
      </c>
      <c r="L40" s="117" t="n">
        <f aca="false">IF(ISBLANK(E40),"",(-0.00000572466+(0.00000010227*E40)-(0.0000000016546*E40^2)))</f>
        <v>-4.253031264E-006</v>
      </c>
      <c r="M40" s="117" t="n">
        <f aca="false">IF(ISBLANK(E40),"",IF(ISBLANK(G40),(O40+(K40*35)+(L40*35^1.5)+(0.00000048314*35^2)),(O40+(K40*G40)+(L40*G40^1.5)+(0.00000048314*G40^2))))</f>
        <v>1.02479829954648</v>
      </c>
      <c r="N40" s="118" t="n">
        <f aca="false">IF(ISBLANK(D40),"",IF(ISBLANK(G40),J40*(1+0.00001*(35-20)),J40*(1+0.00001*(G40-20))))</f>
        <v>109.262225034069</v>
      </c>
      <c r="O40" s="117" t="n">
        <f aca="false">IF(ISBLANK(E40),"",(0.999842594+(0.00006793952*E40)-(0.00000909529*E40^2)+(0.0000001001685*E40^3)-(0.000000001120083*E40^4)+(0.000000000006536332*E40^5)))</f>
        <v>0.997588340210283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4.60826257938088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4.49675080591006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205.80500679515</v>
      </c>
      <c r="S40" s="262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200.824890991943</v>
      </c>
      <c r="T40" s="32" t="n">
        <v>0.05</v>
      </c>
      <c r="U40" s="32" t="n">
        <v>0.05</v>
      </c>
      <c r="V40" s="32" t="n">
        <v>2.65</v>
      </c>
      <c r="W40" s="32" t="n">
        <v>2.59</v>
      </c>
      <c r="X40" s="32" t="n">
        <v>2.6</v>
      </c>
      <c r="Y40" s="32" t="n">
        <v>2.54</v>
      </c>
      <c r="Z40" s="32" t="n">
        <v>0.42</v>
      </c>
      <c r="AA40" s="32" t="n">
        <v>0.41</v>
      </c>
      <c r="AB40" s="32" t="n">
        <v>2.6</v>
      </c>
      <c r="AC40" s="32" t="n">
        <v>2.54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2089</v>
      </c>
      <c r="E41" s="135" t="n">
        <v>27.4</v>
      </c>
      <c r="F41" s="114" t="n">
        <v>4.3689</v>
      </c>
      <c r="G41" s="206" t="n">
        <v>36.50125</v>
      </c>
      <c r="H41" s="113" t="n">
        <v>40</v>
      </c>
      <c r="I41" s="135" t="n">
        <v>40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110.1532969</v>
      </c>
      <c r="K41" s="117" t="n">
        <f aca="false">IF(ISBLANK(E41),"",(0.000824493-(0.0000040899*E41)+(0.000000076438*E41^2)-(0.00000000082467*E41^3)+(0.0000000000053875*E41^4)))</f>
        <v>0.00075588880506374</v>
      </c>
      <c r="L41" s="117" t="n">
        <f aca="false">IF(ISBLANK(E41),"",(-0.00000572466+(0.00000010227*E41)-(0.0000000016546*E41^2)))</f>
        <v>-4.164669496E-006</v>
      </c>
      <c r="M41" s="117" t="n">
        <f aca="false">IF(ISBLANK(E41),"",IF(ISBLANK(G41),(O41+(K41*35)+(L41*35^1.5)+(0.00000048314*35^2)),(O41+(K41*G41)+(L41*G41^1.5)+(0.00000048314*G41^2))))</f>
        <v>1.02372209864558</v>
      </c>
      <c r="N41" s="118" t="n">
        <f aca="false">IF(ISBLANK(D41),"",IF(ISBLANK(G41),J41*(1+0.00001*(35-20)),J41*(1+0.00001*(G41-20))))</f>
        <v>110.171473570905</v>
      </c>
      <c r="O41" s="117" t="n">
        <f aca="false">IF(ISBLANK(E41),"",(0.999842594+(0.00006793952*E41)-(0.00000909529*E41^2)+(0.0000001001685*E41^3)-(0.000000001120083*E41^4)+(0.000000000006536332*E41^5)))</f>
        <v>0.996405926771626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4.54135245959236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4.4361184208104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202.816800845395</v>
      </c>
      <c r="S41" s="262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198.117048673393</v>
      </c>
      <c r="T41" s="32" t="n">
        <v>0.01</v>
      </c>
      <c r="U41" s="32" t="n">
        <v>0.01</v>
      </c>
      <c r="V41" s="32" t="n">
        <v>0.03</v>
      </c>
      <c r="W41" s="32" t="n">
        <v>0.03</v>
      </c>
      <c r="X41" s="32" t="n">
        <v>0.02</v>
      </c>
      <c r="Y41" s="32" t="n">
        <v>0.02</v>
      </c>
      <c r="Z41" s="32" t="n">
        <v>0.14</v>
      </c>
      <c r="AA41" s="32" t="n">
        <v>0.14</v>
      </c>
      <c r="AB41" s="32" t="n">
        <v>1.23</v>
      </c>
      <c r="AC41" s="32" t="n">
        <v>1.2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206"/>
      <c r="H42" s="113"/>
      <c r="I42" s="135"/>
      <c r="J42" s="116"/>
      <c r="K42" s="117"/>
      <c r="L42" s="117"/>
      <c r="M42" s="117"/>
      <c r="N42" s="118"/>
      <c r="O42" s="117"/>
      <c r="P42" s="119"/>
      <c r="Q42" s="120"/>
      <c r="R42" s="121"/>
      <c r="S42" s="26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2090</v>
      </c>
      <c r="E43" s="135" t="n">
        <v>27.7</v>
      </c>
      <c r="F43" s="114" t="n">
        <v>4.4097</v>
      </c>
      <c r="G43" s="206" t="n">
        <v>36.53085</v>
      </c>
      <c r="H43" s="113" t="n">
        <v>20</v>
      </c>
      <c r="I43" s="135" t="n">
        <v>20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112.0080027</v>
      </c>
      <c r="K43" s="117" t="n">
        <f aca="false">IF(ISBLANK(E43),"",(0.000824493-(0.0000040899*E43)+(0.000000076438*E43^2)-(0.00000000082467*E43^3)+(0.0000000000053875*E43^4)))</f>
        <v>0.000755497206216729</v>
      </c>
      <c r="L43" s="117" t="n">
        <f aca="false">IF(ISBLANK(E43),"",(-0.00000572466+(0.00000010227*E43)-(0.0000000016546*E43^2)))</f>
        <v>-4.161339034E-006</v>
      </c>
      <c r="M43" s="117" t="n">
        <f aca="false">IF(ISBLANK(E43),"",IF(ISBLANK(G43),(O43+(K43*35)+(L43*35^1.5)+(0.00000048314*35^2)),(O43+(K43*G43)+(L43*G43^1.5)+(0.00000048314*G43^2))))</f>
        <v>1.02364683452196</v>
      </c>
      <c r="N43" s="118" t="n">
        <f aca="false">IF(ISBLANK(D43),"",IF(ISBLANK(G43),J43*(1+0.00001*(35-20)),J43*(1+0.00001*(G43-20))))</f>
        <v>112.026518574914</v>
      </c>
      <c r="O43" s="117" t="n">
        <f aca="false">IF(ISBLANK(E43),"",(0.999842594+(0.00006793952*E43)-(0.00000909529*E43^2)+(0.0000001001685*E43^3)-(0.000000001120083*E43^4)+(0.000000000006536332*E43^5)))</f>
        <v>0.996321931391658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4.50660513392677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4.40249994621568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201.264985281169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196.615647597992</v>
      </c>
      <c r="T43" s="32" t="n">
        <v>0.01</v>
      </c>
      <c r="U43" s="32" t="n">
        <v>0.01</v>
      </c>
      <c r="V43" s="32" t="n">
        <v>0.04</v>
      </c>
      <c r="W43" s="32" t="n">
        <v>0.04</v>
      </c>
      <c r="X43" s="32" t="n">
        <v>0.03</v>
      </c>
      <c r="Y43" s="32" t="n">
        <v>0.03</v>
      </c>
      <c r="Z43" s="32" t="n">
        <v>0.14</v>
      </c>
      <c r="AA43" s="32" t="n">
        <v>0.14</v>
      </c>
      <c r="AB43" s="32" t="n">
        <v>1.2</v>
      </c>
      <c r="AC43" s="32" t="n">
        <v>1.17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2091</v>
      </c>
      <c r="E44" s="135" t="n">
        <v>27.7</v>
      </c>
      <c r="F44" s="114" t="n">
        <v>4.2859</v>
      </c>
      <c r="G44" s="206" t="n">
        <v>36.5342</v>
      </c>
      <c r="H44" s="113" t="n">
        <v>20</v>
      </c>
      <c r="I44" s="135" t="n">
        <v>20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108.7705801</v>
      </c>
      <c r="K44" s="117" t="n">
        <f aca="false">IF(ISBLANK(E44),"",(0.000824493-(0.0000040899*E44)+(0.000000076438*E44^2)-(0.00000000082467*E44^3)+(0.0000000000053875*E44^4)))</f>
        <v>0.000755497206216729</v>
      </c>
      <c r="L44" s="117" t="n">
        <f aca="false">IF(ISBLANK(E44),"",(-0.00000572466+(0.00000010227*E44)-(0.0000000016546*E44^2)))</f>
        <v>-4.161339034E-006</v>
      </c>
      <c r="M44" s="117" t="n">
        <f aca="false">IF(ISBLANK(E44),"",IF(ISBLANK(G44),(O44+(K44*35)+(L44*35^1.5)+(0.00000048314*35^2)),(O44+(K44*G44)+(L44*G44^1.5)+(0.00000048314*G44^2))))</f>
        <v>1.02364935730585</v>
      </c>
      <c r="N44" s="118" t="n">
        <f aca="false">IF(ISBLANK(D44),"",IF(ISBLANK(G44),J44*(1+0.00001*(35-20)),J44*(1+0.00001*(G44-20))))</f>
        <v>108.788564445255</v>
      </c>
      <c r="O44" s="117" t="n">
        <f aca="false">IF(ISBLANK(E44),"",(0.999842594+(0.00006793952*E44)-(0.00000909529*E44^2)+(0.0000001001685*E44^3)-(0.000000001120083*E44^4)+(0.000000000006536332*E44^5)))</f>
        <v>0.996321931391658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4.51248029157557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4.40822852021517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201.527369821765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196.871485712809</v>
      </c>
      <c r="T44" s="32" t="n">
        <v>0.01</v>
      </c>
      <c r="U44" s="32" t="n">
        <v>0.01</v>
      </c>
      <c r="V44" s="32" t="n">
        <v>0.02</v>
      </c>
      <c r="W44" s="32" t="n">
        <v>0.02</v>
      </c>
      <c r="X44" s="32" t="n">
        <v>0.01</v>
      </c>
      <c r="Y44" s="32" t="n">
        <v>0.01</v>
      </c>
      <c r="Z44" s="32" t="n">
        <v>0.15</v>
      </c>
      <c r="AA44" s="32" t="n">
        <v>0.15</v>
      </c>
      <c r="AB44" s="32" t="n">
        <v>1.21</v>
      </c>
      <c r="AC44" s="32" t="n">
        <v>1.18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2092</v>
      </c>
      <c r="E45" s="135" t="n">
        <v>27.8</v>
      </c>
      <c r="F45" s="114" t="n">
        <v>4.2146</v>
      </c>
      <c r="G45" s="206" t="n">
        <v>36.5362</v>
      </c>
      <c r="H45" s="113" t="n">
        <v>0</v>
      </c>
      <c r="I45" s="135" t="n">
        <v>2.8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107.2141383</v>
      </c>
      <c r="K45" s="117" t="n">
        <f aca="false">IF(ISBLANK(E45),"",(0.000824493-(0.0000040899*E45)+(0.000000076438*E45^2)-(0.00000000082467*E45^3)+(0.0000000000053875*E45^4)))</f>
        <v>0.00075536798352758</v>
      </c>
      <c r="L45" s="117" t="n">
        <f aca="false">IF(ISBLANK(E45),"",(-0.00000572466+(0.00000010227*E45)-(0.0000000016546*E45^2)))</f>
        <v>-4.160295064E-006</v>
      </c>
      <c r="M45" s="117" t="n">
        <f aca="false">IF(ISBLANK(E45),"",IF(ISBLANK(G45),(O45+(K45*35)+(L45*35^1.5)+(0.00000048314*35^2)),(O45+(K45*G45)+(L45*G45^1.5)+(0.00000048314*G45^2))))</f>
        <v>1.02361819248054</v>
      </c>
      <c r="N45" s="118" t="n">
        <f aca="false">IF(ISBLANK(D45),"",IF(ISBLANK(G45),J45*(1+0.00001*(35-20)),J45*(1+0.00001*(G45-20))))</f>
        <v>107.231867444338</v>
      </c>
      <c r="O45" s="117" t="n">
        <f aca="false">IF(ISBLANK(E45),"",(0.999842594+(0.00006793952*E45)-(0.00000909529*E45^2)+(0.0000001001685*E45^3)-(0.000000001120083*E45^4)+(0.000000000006536332*E45^5)))</f>
        <v>0.996293751176097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4.50280114140338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4.39890691126906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201.095098975075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196.455182657276</v>
      </c>
      <c r="T45" s="32" t="n">
        <v>0.01</v>
      </c>
      <c r="U45" s="32" t="n">
        <v>0.01</v>
      </c>
      <c r="V45" s="32" t="n">
        <v>0.02</v>
      </c>
      <c r="W45" s="32" t="n">
        <v>0.02</v>
      </c>
      <c r="X45" s="32" t="n">
        <v>0.01</v>
      </c>
      <c r="Y45" s="32" t="n">
        <v>0.01</v>
      </c>
      <c r="Z45" s="32" t="n">
        <v>0.16</v>
      </c>
      <c r="AA45" s="32" t="n">
        <v>0.16</v>
      </c>
      <c r="AB45" s="32" t="n">
        <v>1.29</v>
      </c>
      <c r="AC45" s="32" t="n">
        <v>1.26</v>
      </c>
      <c r="AD45" s="34" t="n">
        <v>0.0023</v>
      </c>
      <c r="AE45" s="34" t="n">
        <v>0.0048</v>
      </c>
      <c r="AF45" s="34" t="n">
        <v>0.0028</v>
      </c>
      <c r="AG45" s="34" t="n">
        <v>0.0043</v>
      </c>
      <c r="AH45" s="34" t="n">
        <v>0.0051</v>
      </c>
      <c r="AI45" s="34" t="n">
        <v>-9999.9999</v>
      </c>
      <c r="AJ45" s="34" t="n">
        <v>-9999.9999</v>
      </c>
      <c r="AK45" s="34" t="n">
        <v>0.0009</v>
      </c>
      <c r="AL45" s="34" t="n">
        <v>0.0215</v>
      </c>
      <c r="AM45" s="34" t="n">
        <v>0.009</v>
      </c>
      <c r="AN45" s="34" t="n">
        <v>-9999.9999</v>
      </c>
      <c r="AO45" s="34" t="n">
        <v>-9999.9999</v>
      </c>
      <c r="AP45" s="34" t="n">
        <v>0.0916</v>
      </c>
      <c r="AQ45" s="34"/>
      <c r="AR45" s="34" t="n">
        <v>0.0029</v>
      </c>
      <c r="AS45" s="34" t="n">
        <v>0.0017</v>
      </c>
      <c r="AT45" s="34" t="n">
        <v>0.0046</v>
      </c>
      <c r="AU45" s="34" t="n">
        <v>0.0173</v>
      </c>
      <c r="AV45" s="34" t="n">
        <v>-9999.9999</v>
      </c>
      <c r="AW45" s="34" t="n">
        <v>-9999.9999</v>
      </c>
      <c r="AX45" s="34" t="n">
        <v>0.0493</v>
      </c>
      <c r="AY45" s="34" t="n">
        <v>0.0842</v>
      </c>
      <c r="AZ45" s="34" t="n">
        <v>0.1362</v>
      </c>
      <c r="BA45" s="34" t="n">
        <v>0.0027</v>
      </c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206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6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56"/>
      <c r="F48" s="157"/>
      <c r="G48" s="158"/>
      <c r="H48" s="156"/>
      <c r="I48" s="159"/>
      <c r="J48" s="116" t="s">
        <v>99</v>
      </c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str">
        <f aca="false">IF(ISBLANK(D48),"",IF(ISBLANK(G48),J48*(1+0.00001*(35-20)),J48*(1+0.00001*(G48-20))))</f>
        <v/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e">
        <f aca="false">IF(ISBLANK(D49),"",IF(ISBLANK(G49),J49*(1+0.00001*(35-20)),J49*(1+0.00001*(G49-20))))</f>
        <v>#VALUE!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18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C54" activeCellId="1" sqref="T45:AC45 C54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42085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0" t="n">
        <v>4.9818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6</v>
      </c>
      <c r="J9" s="29" t="n">
        <v>29.88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-6°29,88</v>
      </c>
      <c r="P9" s="29" t="s">
        <v>16</v>
      </c>
      <c r="Q9" s="33" t="n">
        <f aca="false">IF(ISBLANK(I9),"",IF(ISBLANK(J9),"",IF(J9&gt;60,"ERREUR !!",O11*(I9+(J9/60)))))</f>
        <v>-6.498</v>
      </c>
      <c r="R9" s="33"/>
      <c r="V9" s="127" t="n">
        <v>4.9855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0.03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-10°0,03</v>
      </c>
      <c r="P10" s="29" t="s">
        <v>17</v>
      </c>
      <c r="Q10" s="33" t="n">
        <f aca="false">IF(ISBLANK(I10),"",IF(ISBLANK(J10),"",IF(J10&gt;60,"ERREUR !!",O12*(I10+(J10/60)))))</f>
        <v>-10.0005</v>
      </c>
      <c r="R10" s="33"/>
      <c r="S10" s="35"/>
      <c r="T10" s="35"/>
      <c r="V10" s="0" t="n">
        <v>4.9861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42085</v>
      </c>
      <c r="K11" s="38"/>
      <c r="L11" s="38"/>
      <c r="M11" s="38"/>
      <c r="N11" s="39" t="str">
        <f aca="false">I9&amp;"°"&amp;J9</f>
        <v>6°29,88</v>
      </c>
      <c r="O11" s="40" t="n">
        <f aca="false">IF(P9=M10,-1,1)</f>
        <v>-1</v>
      </c>
      <c r="P11" s="41" t="str">
        <f aca="false">TEXT(J11,"aaaa-mm-jj")&amp;"T"&amp;TEXT(J12,"hh:mm:ss")&amp;"z"</f>
        <v>2019-03-23T04:45:53z</v>
      </c>
      <c r="Q11" s="41"/>
      <c r="R11" s="41"/>
      <c r="T11" s="42"/>
      <c r="U11" s="42"/>
      <c r="V11" s="5" t="n">
        <v>4.9762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0.198530092592593</v>
      </c>
      <c r="K12" s="45"/>
      <c r="L12" s="45"/>
      <c r="M12" s="45"/>
      <c r="N12" s="46" t="str">
        <f aca="false">I10&amp;"°"&amp;J10</f>
        <v>10°0,03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4.9757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25.4</v>
      </c>
      <c r="S14" s="55" t="s">
        <v>24</v>
      </c>
      <c r="V14" s="189" t="n">
        <f aca="false">AVERAGE(V8:V13)</f>
        <v>4.98106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25.4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4.9811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0.996944698308382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0.0200042156525862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5.01148518378722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4.9808310206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0.005999676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0.00401387164619657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35" t="n">
        <v>9.9</v>
      </c>
      <c r="F35" s="114" t="n">
        <v>1.8671</v>
      </c>
      <c r="G35" s="202" t="n">
        <v>34.67325</v>
      </c>
      <c r="H35" s="113" t="n">
        <v>500</v>
      </c>
      <c r="I35" s="135" t="n">
        <v>504.7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7" t="n">
        <f aca="false">IF(ISBLANK(E35),"",(0.000824493-(0.0000040899*E35)+(0.000000076438*E35^2)-(0.00000000082467*E35^3)+(0.0000000000053875*E35^4)))</f>
        <v>0.000790746254013709</v>
      </c>
      <c r="L35" s="117" t="n">
        <f aca="false">IF(ISBLANK(E35),"",(-0.00000572466+(0.00000010227*E35)-(0.0000000016546*E35^2)))</f>
        <v>-4.874354346E-006</v>
      </c>
      <c r="M35" s="117" t="n">
        <f aca="false">IF(ISBLANK(E35),"",IF(ISBLANK(G35),(O35+(K35*35)+(L35*35^1.5)+(0.00000048314*35^2)),(O35+(K35*G35)+(L35*G35^1.5)+(0.00000048314*G35^2))))</f>
        <v>1.02671421471935</v>
      </c>
      <c r="N35" s="118" t="n">
        <f aca="false">IF(ISBLANK(D35),"",IF(ISBLANK(G35),J35*(1+0.00001*(35-20)),J35*(1+0.00001*(G35-20))))</f>
        <v>108.885974767275</v>
      </c>
      <c r="O35" s="117" t="n">
        <f aca="false">IF(ISBLANK(E35),"",(0.999842594+(0.00006793952*E35)-(0.00000909529*E35^2)+(0.0000001001685*E35^3)-(0.000000001120083*E35^4)+(0.000000000006536332*E35^5)))</f>
        <v>0.999710821396544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1.95494689645276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1.90408087121609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87.3079283955804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85.0362517085108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2030</v>
      </c>
      <c r="E36" s="135" t="n">
        <v>11.8</v>
      </c>
      <c r="F36" s="114" t="n">
        <v>1.4668</v>
      </c>
      <c r="G36" s="202" t="n">
        <v>34.88625</v>
      </c>
      <c r="H36" s="113" t="n">
        <v>300</v>
      </c>
      <c r="I36" s="135" t="n">
        <v>302.6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110.13</v>
      </c>
      <c r="K36" s="117" t="n">
        <f aca="false">IF(ISBLANK(E36),"",(0.000824493-(0.0000040899*E36)+(0.000000076438*E36^2)-(0.00000000082467*E36^3)+(0.0000000000053875*E36^4)))</f>
        <v>0.00078562489957238</v>
      </c>
      <c r="L36" s="117" t="n">
        <f aca="false">IF(ISBLANK(E36),"",(-0.00000572466+(0.00000010227*E36)-(0.0000000016546*E36^2)))</f>
        <v>-4.748260504E-006</v>
      </c>
      <c r="M36" s="117" t="n">
        <f aca="false">IF(ISBLANK(E36),"",IF(ISBLANK(G36),(O36+(K36*35)+(L36*35^1.5)+(0.00000048314*35^2)),(O36+(K36*G36)+(L36*G36^1.5)+(0.00000048314*G36^2))))</f>
        <v>1.02653932510984</v>
      </c>
      <c r="N36" s="118" t="n">
        <f aca="false">IF(ISBLANK(D36),"",IF(ISBLANK(G36),J36*(1+0.00001*(35-20)),J36*(1+0.00001*(G36-20))))</f>
        <v>110.146394227125</v>
      </c>
      <c r="O36" s="117" t="n">
        <f aca="false">IF(ISBLANK(E36),"",(0.999842594+(0.00006793952*E36)-(0.00000909529*E36^2)+(0.0000001001685*E36^3)-(0.000000001120083*E36^4)+(0.000000000006536332*E36^5)))</f>
        <v>0.999522211641618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1.51450355044017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1.47534878927129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67.6377285626579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65.8890769288558</v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202"/>
      <c r="H37" s="113"/>
      <c r="I37" s="135"/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123"/>
      <c r="U37" s="123"/>
      <c r="V37" s="123"/>
      <c r="W37" s="137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2031</v>
      </c>
      <c r="E38" s="135" t="n">
        <v>18</v>
      </c>
      <c r="F38" s="114" t="n">
        <v>2.6981</v>
      </c>
      <c r="G38" s="202" t="n">
        <v>35.8279</v>
      </c>
      <c r="H38" s="113" t="n">
        <v>100</v>
      </c>
      <c r="I38" s="135" t="n">
        <v>100.9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107.83</v>
      </c>
      <c r="K38" s="117" t="n">
        <f aca="false">IF(ISBLANK(E38),"",(0.000824493-(0.0000040899*E38)+(0.000000076438*E38^2)-(0.00000000082467*E38^3)+(0.0000000000053875*E38^4)))</f>
        <v>0.00077139679476</v>
      </c>
      <c r="L38" s="117" t="n">
        <f aca="false">IF(ISBLANK(E38),"",(-0.00000572466+(0.00000010227*E38)-(0.0000000016546*E38^2)))</f>
        <v>-4.4198904E-006</v>
      </c>
      <c r="M38" s="117" t="n">
        <f aca="false">IF(ISBLANK(E38),"",IF(ISBLANK(G38),(O38+(K38*35)+(L38*35^1.5)+(0.00000048314*35^2)),(O38+(K38*G38)+(L38*G38^1.5)+(0.00000048314*G38^2))))</f>
        <v>1.02590742884466</v>
      </c>
      <c r="N38" s="118" t="n">
        <f aca="false">IF(ISBLANK(D38),"",IF(ISBLANK(G38),J38*(1+0.00001*(35-20)),J38*(1+0.00001*(G38-20))))</f>
        <v>107.84706722457</v>
      </c>
      <c r="O38" s="117" t="n">
        <f aca="false">IF(ISBLANK(E38),"",(0.999842594+(0.00006793952*E38)-(0.00000909529*E38^2)+(0.0000001001685*E38^3)-(0.000000001120083*E38^4)+(0.000000000006536332*E38^5)))</f>
        <v>0.998597583102776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2.86000322451041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2.78777903746272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127.727744006635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124.502211813085</v>
      </c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2032</v>
      </c>
      <c r="E39" s="135" t="n">
        <v>19.5</v>
      </c>
      <c r="F39" s="114" t="n">
        <v>3.3125</v>
      </c>
      <c r="G39" s="202" t="n">
        <v>36.0535</v>
      </c>
      <c r="H39" s="113" t="n">
        <v>80</v>
      </c>
      <c r="I39" s="135" t="n">
        <v>81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111.3</v>
      </c>
      <c r="K39" s="117" t="n">
        <f aca="false">IF(ISBLANK(E39),"",(0.000824493-(0.0000040899*E39)+(0.000000076438*E39^2)-(0.00000000082467*E39^3)+(0.0000000000053875*E39^4)))</f>
        <v>0.000768469653495469</v>
      </c>
      <c r="L39" s="117" t="n">
        <f aca="false">IF(ISBLANK(E39),"",(-0.00000572466+(0.00000010227*E39)-(0.0000000016546*E39^2)))</f>
        <v>-4.35955665E-006</v>
      </c>
      <c r="M39" s="117" t="n">
        <f aca="false">IF(ISBLANK(E39),"",IF(ISBLANK(G39),(O39+(K39*35)+(L39*35^1.5)+(0.00000048314*35^2)),(O39+(K39*G39)+(L39*G39^1.5)+(0.00000048314*G39^2))))</f>
        <v>1.02569841226951</v>
      </c>
      <c r="N39" s="118" t="n">
        <f aca="false">IF(ISBLANK(D39),"",IF(ISBLANK(G39),J39*(1+0.00001*(35-20)),J39*(1+0.00001*(G39-20))))</f>
        <v>111.3178675455</v>
      </c>
      <c r="O39" s="117" t="n">
        <f aca="false">IF(ISBLANK(E39),"",(0.999842594+(0.00006793952*E39)-(0.00000909529*E39^2)+(0.0000001001685*E39^3)-(0.000000001120083*E39^4)+(0.000000000006536332*E39^5)))</f>
        <v>0.998308143881684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3.4033359771146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3.31806692532965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151.992984737938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148.184868885222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2033</v>
      </c>
      <c r="E40" s="135" t="n">
        <v>22</v>
      </c>
      <c r="F40" s="114" t="n">
        <v>4.2037</v>
      </c>
      <c r="G40" s="202" t="n">
        <v>36.359</v>
      </c>
      <c r="H40" s="113" t="n">
        <v>60</v>
      </c>
      <c r="I40" s="135" t="n">
        <v>60.3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110.79</v>
      </c>
      <c r="K40" s="117" t="n">
        <f aca="false">IF(ISBLANK(E40),"",(0.000824493-(0.0000040899*E40)+(0.000000076438*E40^2)-(0.00000000082467*E40^3)+(0.0000000000053875*E40^4)))</f>
        <v>0.00076399216004</v>
      </c>
      <c r="L40" s="117" t="n">
        <f aca="false">IF(ISBLANK(E40),"",(-0.00000572466+(0.00000010227*E40)-(0.0000000016546*E40^2)))</f>
        <v>-4.2755464E-006</v>
      </c>
      <c r="M40" s="117" t="n">
        <f aca="false">IF(ISBLANK(E40),"",IF(ISBLANK(G40),(O40+(K40*35)+(L40*35^1.5)+(0.00000048314*35^2)),(O40+(K40*G40)+(L40*G40^1.5)+(0.00000048314*G40^2))))</f>
        <v>1.02525236111611</v>
      </c>
      <c r="N40" s="118" t="n">
        <f aca="false">IF(ISBLANK(D40),"",IF(ISBLANK(G40),J40*(1+0.00001*(35-20)),J40*(1+0.00001*(G40-20))))</f>
        <v>110.8081241361</v>
      </c>
      <c r="O40" s="117" t="n">
        <f aca="false">IF(ISBLANK(E40),"",(0.999842594+(0.00006793952*E40)-(0.00000909529*E40^2)+(0.0000001001685*E40^3)-(0.000000001120083*E40^4)+(0.000000000006536332*E40^5)))</f>
        <v>0.99777303695451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4.34346028234273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4.23647918022288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193.978936209426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189.201160188754</v>
      </c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2034</v>
      </c>
      <c r="E41" s="135" t="n">
        <v>25.7</v>
      </c>
      <c r="F41" s="114" t="n">
        <v>4.6641</v>
      </c>
      <c r="G41" s="202" t="n">
        <v>36.3382</v>
      </c>
      <c r="H41" s="113" t="n">
        <v>40</v>
      </c>
      <c r="I41" s="135" t="n">
        <v>40.2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109.25</v>
      </c>
      <c r="K41" s="117" t="n">
        <f aca="false">IF(ISBLANK(E41),"",(0.000824493-(0.0000040899*E41)+(0.000000076438*E41^2)-(0.00000000082467*E41^3)+(0.0000000000053875*E41^4)))</f>
        <v>0.000758220947939229</v>
      </c>
      <c r="L41" s="117" t="n">
        <f aca="false">IF(ISBLANK(E41),"",(-0.00000572466+(0.00000010227*E41)-(0.0000000016546*E41^2)))</f>
        <v>-4.189167754E-006</v>
      </c>
      <c r="M41" s="117" t="n">
        <f aca="false">IF(ISBLANK(E41),"",IF(ISBLANK(G41),(O41+(K41*35)+(L41*35^1.5)+(0.00000048314*35^2)),(O41+(K41*G41)+(L41*G41^1.5)+(0.00000048314*G41^2))))</f>
        <v>1.02413897328323</v>
      </c>
      <c r="N41" s="118" t="n">
        <f aca="false">IF(ISBLANK(D41),"",IF(ISBLANK(G41),J41*(1+0.00001*(35-20)),J41*(1+0.00001*(G41-20))))</f>
        <v>109.2678494835</v>
      </c>
      <c r="O41" s="117" t="n">
        <f aca="false">IF(ISBLANK(E41),"",(0.999842594+(0.00006793952*E41)-(0.00000909529*E41^2)+(0.0000001001685*E41^3)-(0.000000001120083*E41^4)+(0.000000000006536332*E41^5)))</f>
        <v>0.996866260603449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4.89013949491998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4.77487882259079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218.393629843126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213.246088216905</v>
      </c>
      <c r="T41" s="32"/>
      <c r="U41" s="32"/>
      <c r="V41" s="122"/>
      <c r="W41" s="122"/>
      <c r="X41" s="122"/>
      <c r="Y41" s="122"/>
      <c r="Z41" s="32"/>
      <c r="AA41" s="32"/>
      <c r="AB41" s="122"/>
      <c r="AC41" s="12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202"/>
      <c r="H42" s="113"/>
      <c r="I42" s="135"/>
      <c r="J42" s="116"/>
      <c r="K42" s="117"/>
      <c r="L42" s="117"/>
      <c r="M42" s="117"/>
      <c r="N42" s="118"/>
      <c r="O42" s="117"/>
      <c r="P42" s="119"/>
      <c r="Q42" s="120"/>
      <c r="R42" s="121"/>
      <c r="S42" s="121"/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2038</v>
      </c>
      <c r="E43" s="135" t="n">
        <v>27.7</v>
      </c>
      <c r="F43" s="114" t="n">
        <v>4.4021</v>
      </c>
      <c r="G43" s="202" t="n">
        <v>36.46875</v>
      </c>
      <c r="H43" s="113" t="n">
        <v>20</v>
      </c>
      <c r="I43" s="135" t="n">
        <v>19.7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111.51</v>
      </c>
      <c r="K43" s="117" t="n">
        <f aca="false">IF(ISBLANK(E43),"",(0.000824493-(0.0000040899*E43)+(0.000000076438*E43^2)-(0.00000000082467*E43^3)+(0.0000000000053875*E43^4)))</f>
        <v>0.000755497206216729</v>
      </c>
      <c r="L43" s="117" t="n">
        <f aca="false">IF(ISBLANK(E43),"",(-0.00000572466+(0.00000010227*E43)-(0.0000000016546*E43^2)))</f>
        <v>-4.161339034E-006</v>
      </c>
      <c r="M43" s="117" t="n">
        <f aca="false">IF(ISBLANK(E43),"",IF(ISBLANK(G43),(O43+(K43*35)+(L43*35^1.5)+(0.00000048314*35^2)),(O43+(K43*G43)+(L43*G43^1.5)+(0.00000048314*G43^2))))</f>
        <v>1.02360006980029</v>
      </c>
      <c r="N43" s="118" t="n">
        <f aca="false">IF(ISBLANK(D43),"",IF(ISBLANK(G43),J43*(1+0.00001*(35-20)),J43*(1+0.00001*(G43-20))))</f>
        <v>111.528364303125</v>
      </c>
      <c r="O43" s="117" t="n">
        <f aca="false">IF(ISBLANK(E43),"",(0.999842594+(0.00006793952*E43)-(0.00000909529*E43^2)+(0.0000001001685*E43^3)-(0.000000001120083*E43^4)+(0.000000000006536332*E43^5)))</f>
        <v>0.996321931391658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4.51927830233733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4.41508205760386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201.830968982385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197.177564692588</v>
      </c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2039</v>
      </c>
      <c r="E44" s="135" t="n">
        <v>27.7</v>
      </c>
      <c r="F44" s="114" t="n">
        <v>4.3959</v>
      </c>
      <c r="G44" s="202" t="n">
        <v>36.3879</v>
      </c>
      <c r="H44" s="113" t="n">
        <v>0</v>
      </c>
      <c r="I44" s="135" t="n">
        <v>2.9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111.47</v>
      </c>
      <c r="K44" s="117" t="n">
        <f aca="false">IF(ISBLANK(E44),"",(0.000824493-(0.0000040899*E44)+(0.000000076438*E44^2)-(0.00000000082467*E44^3)+(0.0000000000053875*E44^4)))</f>
        <v>0.000755497206216729</v>
      </c>
      <c r="L44" s="117" t="n">
        <f aca="false">IF(ISBLANK(E44),"",(-0.00000572466+(0.00000010227*E44)-(0.0000000016546*E44^2)))</f>
        <v>-4.161339034E-006</v>
      </c>
      <c r="M44" s="117" t="n">
        <f aca="false">IF(ISBLANK(E44),"",IF(ISBLANK(G44),(O44+(K44*35)+(L44*35^1.5)+(0.00000048314*35^2)),(O44+(K44*G44)+(L44*G44^1.5)+(0.00000048314*G44^2))))</f>
        <v>1.02353918789262</v>
      </c>
      <c r="N44" s="118" t="n">
        <f aca="false">IF(ISBLANK(D44),"",IF(ISBLANK(G44),J44*(1+0.00001*(35-20)),J44*(1+0.00001*(G44-20))))</f>
        <v>111.48826759213</v>
      </c>
      <c r="O44" s="117" t="n">
        <f aca="false">IF(ISBLANK(E44),"",(0.999842594+(0.00006793952*E44)-(0.00000909529*E44^2)+(0.0000001001685*E44^3)-(0.000000001120083*E44^4)+(0.000000000006536332*E44^5)))</f>
        <v>0.996321931391658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4.51454435035453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4.41071959311066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201.619550686833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196.982737028322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2040</v>
      </c>
      <c r="E45" s="135" t="n">
        <v>27.5</v>
      </c>
      <c r="F45" s="114" t="n">
        <v>4.34</v>
      </c>
      <c r="G45" s="202" t="n">
        <v>36.32855</v>
      </c>
      <c r="H45" s="113" t="n">
        <v>0</v>
      </c>
      <c r="I45" s="135" t="n">
        <v>3.2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110.01</v>
      </c>
      <c r="K45" s="117" t="n">
        <f aca="false">IF(ISBLANK(E45),"",(0.000824493-(0.0000040899*E45)+(0.000000076438*E45^2)-(0.00000000082467*E45^3)+(0.0000000000053875*E45^4)))</f>
        <v>0.000755757615605469</v>
      </c>
      <c r="L45" s="117" t="n">
        <f aca="false">IF(ISBLANK(E45),"",(-0.00000572466+(0.00000010227*E45)-(0.0000000016546*E45^2)))</f>
        <v>-4.16352625E-006</v>
      </c>
      <c r="M45" s="117" t="n">
        <f aca="false">IF(ISBLANK(E45),"",IF(ISBLANK(G45),(O45+(K45*35)+(L45*35^1.5)+(0.00000048314*35^2)),(O45+(K45*G45)+(L45*G45^1.5)+(0.00000048314*G45^2))))</f>
        <v>1.02355956717694</v>
      </c>
      <c r="N45" s="118" t="n">
        <f aca="false">IF(ISBLANK(D45),"",IF(ISBLANK(G45),J45*(1+0.00001*(35-20)),J45*(1+0.00001*(G45-20))))</f>
        <v>110.027963037855</v>
      </c>
      <c r="O45" s="117" t="n">
        <f aca="false">IF(ISBLANK(E45),"",(0.999842594+(0.00006793952*E45)-(0.00000909529*E45^2)+(0.0000001001685*E45^3)-(0.000000001120083*E45^4)+(0.000000000006536332*E45^5)))</f>
        <v>0.99637801934724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4.5172013115956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4.41322757995844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201.73821057586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197.094743720944</v>
      </c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206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6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56"/>
      <c r="F48" s="157"/>
      <c r="G48" s="158"/>
      <c r="H48" s="156"/>
      <c r="I48" s="159"/>
      <c r="J48" s="116" t="s">
        <v>99</v>
      </c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str">
        <f aca="false">IF(ISBLANK(D48),"",IF(ISBLANK(G48),J48*(1+0.00001*(35-20)),J48*(1+0.00001*(G48-20))))</f>
        <v/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e">
        <f aca="false">IF(ISBLANK(D49),"",IF(ISBLANK(G49),J49*(1+0.00001*(35-20)),J49*(1+0.00001*(G49-20))))</f>
        <v>#VALUE!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O28" colorId="64" zoomScale="100" zoomScaleNormal="100" zoomScalePageLayoutView="100" workbookViewId="0">
      <selection pane="topLeft" activeCell="AZ43" activeCellId="1" sqref="T45:AC45 AZ4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42086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4.973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6</v>
      </c>
      <c r="J9" s="29" t="n">
        <v>2.71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-6°2,71</v>
      </c>
      <c r="P9" s="29" t="s">
        <v>16</v>
      </c>
      <c r="Q9" s="33" t="n">
        <f aca="false">IF(ISBLANK(I9),"",IF(ISBLANK(J9),"",IF(J9&gt;60,"ERREUR !!",O11*(I9+(J9/60)))))</f>
        <v>-6.04516666666667</v>
      </c>
      <c r="R9" s="33"/>
      <c r="V9" s="127" t="n">
        <v>4.9833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59.59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-9°59,59</v>
      </c>
      <c r="P10" s="29" t="s">
        <v>17</v>
      </c>
      <c r="Q10" s="33" t="n">
        <f aca="false">IF(ISBLANK(I10),"",IF(ISBLANK(J10),"",IF(J10&gt;60,"ERREUR !!",O12*(I10+(J10/60)))))</f>
        <v>-9.99316666666667</v>
      </c>
      <c r="R10" s="33"/>
      <c r="S10" s="35"/>
      <c r="T10" s="35"/>
      <c r="V10" s="0" t="n">
        <v>4.9827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42085</v>
      </c>
      <c r="K11" s="38"/>
      <c r="L11" s="38"/>
      <c r="M11" s="38"/>
      <c r="N11" s="39" t="str">
        <f aca="false">I9&amp;"°"&amp;J9</f>
        <v>6°2,71</v>
      </c>
      <c r="O11" s="40" t="n">
        <f aca="false">IF(P9=M10,-1,1)</f>
        <v>-1</v>
      </c>
      <c r="P11" s="41" t="str">
        <f aca="false">TEXT(J11,"aaaa-mm-jj")&amp;"T"&amp;TEXT(J12,"hh:mm:ss")&amp;"z"</f>
        <v>2019-03-23T12:50:56z</v>
      </c>
      <c r="Q11" s="41"/>
      <c r="R11" s="41"/>
      <c r="T11" s="42"/>
      <c r="U11" s="42"/>
      <c r="V11" s="5" t="n">
        <v>4.9755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0.53537037037037</v>
      </c>
      <c r="K12" s="45"/>
      <c r="L12" s="45"/>
      <c r="M12" s="45"/>
      <c r="N12" s="46" t="str">
        <f aca="false">I10&amp;"°"&amp;J10</f>
        <v>9°59,59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4.9763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25.2</v>
      </c>
      <c r="S14" s="55" t="s">
        <v>24</v>
      </c>
      <c r="V14" s="189" t="n">
        <f aca="false">AVERAGE(V8:V13)</f>
        <v>4.97816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25.2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4.9782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0.99699651768164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0.0200052554353539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5.01147516135807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4.9779411336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0.005999688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0.00401641343023088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2186</v>
      </c>
      <c r="E35" s="263" t="n">
        <v>7</v>
      </c>
      <c r="F35" s="114" t="n">
        <v>5.3791</v>
      </c>
      <c r="G35" s="202" t="n">
        <v>34.9445</v>
      </c>
      <c r="H35" s="113" t="n">
        <v>2000</v>
      </c>
      <c r="I35" s="135" t="n">
        <v>2023.3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112.01</v>
      </c>
      <c r="K35" s="117" t="n">
        <f aca="false">IF(ISBLANK(E35),"",(0.000824493-(0.0000040899*E35)+(0.000000076438*E35^2)-(0.00000000082467*E35^3)+(0.0000000000053875*E35^4)))</f>
        <v>0.0007993392355775</v>
      </c>
      <c r="L35" s="117" t="n">
        <f aca="false">IF(ISBLANK(E35),"",(-0.00000572466+(0.00000010227*E35)-(0.0000000016546*E35^2)))</f>
        <v>-5.0898454E-006</v>
      </c>
      <c r="M35" s="117" t="n">
        <f aca="false">IF(ISBLANK(E35),"",IF(ISBLANK(G35),(O35+(K35*35)+(L35*35^1.5)+(0.00000048314*35^2)),(O35+(K35*G35)+(L35*G35^1.5)+(0.00000048314*G35^2))))</f>
        <v>1.02737534889209</v>
      </c>
      <c r="N35" s="118" t="n">
        <f aca="false">IF(ISBLANK(D35),"",IF(ISBLANK(G35),J35*(1+0.00001*(35-20)),J35*(1+0.00001*(G35-20))))</f>
        <v>112.02673933445</v>
      </c>
      <c r="O35" s="117" t="n">
        <f aca="false">IF(ISBLANK(E35),"",(0.999842594+(0.00006793952*E35)-(0.00000909529*E35^2)+(0.0000001001685*E35^3)-(0.000000001120083*E35^4)+(0.000000000006536332*E35^5)))</f>
        <v>0.999904279762349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5.50422158449044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5.35755660326692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245.818535963343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239.268477901901</v>
      </c>
      <c r="T35" s="32" t="n">
        <v>0.01</v>
      </c>
      <c r="U35" s="32" t="n">
        <v>0.01</v>
      </c>
      <c r="V35" s="122" t="n">
        <v>21.4</v>
      </c>
      <c r="W35" s="122" t="n">
        <v>20.9</v>
      </c>
      <c r="X35" s="122" t="n">
        <v>21.4</v>
      </c>
      <c r="Y35" s="122" t="n">
        <v>20.9</v>
      </c>
      <c r="Z35" s="32" t="n">
        <v>1.85</v>
      </c>
      <c r="AA35" s="32" t="n">
        <v>1.81</v>
      </c>
      <c r="AB35" s="122" t="n">
        <v>27</v>
      </c>
      <c r="AC35" s="122" t="n">
        <v>26.3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2204</v>
      </c>
      <c r="E36" s="135" t="n">
        <v>7.4</v>
      </c>
      <c r="F36" s="114" t="n">
        <v>5.2456</v>
      </c>
      <c r="G36" s="202" t="n">
        <v>34.9362</v>
      </c>
      <c r="H36" s="113" t="n">
        <v>2000</v>
      </c>
      <c r="I36" s="135" t="n">
        <v>2023.3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109.42</v>
      </c>
      <c r="K36" s="117" t="n">
        <f aca="false">IF(ISBLANK(E36),"",(0.000824493-(0.0000040899*E36)+(0.000000076438*E36^2)-(0.00000000082467*E36^3)+(0.0000000000053875*E36^4)))</f>
        <v>0.00079809546407174</v>
      </c>
      <c r="L36" s="117" t="n">
        <f aca="false">IF(ISBLANK(E36),"",(-0.00000572466+(0.00000010227*E36)-(0.0000000016546*E36^2)))</f>
        <v>-5.058467896E-006</v>
      </c>
      <c r="M36" s="117" t="n">
        <f aca="false">IF(ISBLANK(E36),"",IF(ISBLANK(G36),(O36+(K36*35)+(L36*35^1.5)+(0.00000048314*35^2)),(O36+(K36*G36)+(L36*G36^1.5)+(0.00000048314*G36^2))))</f>
        <v>1.02731222101282</v>
      </c>
      <c r="N36" s="118" t="n">
        <f aca="false">IF(ISBLANK(D36),"",IF(ISBLANK(G36),J36*(1+0.00001*(35-20)),J36*(1+0.00001*(G36-20))))</f>
        <v>109.43634319004</v>
      </c>
      <c r="O36" s="117" t="n">
        <f aca="false">IF(ISBLANK(E36),"",(0.999842594+(0.00006793952*E36)-(0.00000909529*E36^2)+(0.0000001001685*E36^3)-(0.000000001120083*E36^4)+(0.000000000006536332*E36^5)))</f>
        <v>0.999884665344083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5.49667481537116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5.35053969274502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245.481497254476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238.955102677993</v>
      </c>
      <c r="T36" s="32" t="n">
        <v>0.01</v>
      </c>
      <c r="U36" s="32" t="n">
        <v>0.01</v>
      </c>
      <c r="V36" s="122" t="n">
        <v>21.4</v>
      </c>
      <c r="W36" s="122" t="n">
        <v>20.9</v>
      </c>
      <c r="X36" s="122" t="n">
        <v>21.4</v>
      </c>
      <c r="Y36" s="122" t="n">
        <v>20.9</v>
      </c>
      <c r="Z36" s="32" t="n">
        <v>1.85</v>
      </c>
      <c r="AA36" s="32" t="n">
        <v>1.81</v>
      </c>
      <c r="AB36" s="122" t="n">
        <v>27</v>
      </c>
      <c r="AC36" s="122" t="n">
        <v>26.4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2188</v>
      </c>
      <c r="E37" s="135" t="n">
        <v>8.6</v>
      </c>
      <c r="F37" s="114" t="n">
        <v>5.092</v>
      </c>
      <c r="G37" s="202" t="n">
        <v>34.93695</v>
      </c>
      <c r="H37" s="113" t="n">
        <v>1500</v>
      </c>
      <c r="I37" s="135" t="n">
        <v>1524.4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113.9</v>
      </c>
      <c r="K37" s="117" t="n">
        <f aca="false">IF(ISBLANK(E37),"",(0.000824493-(0.0000040899*E37)+(0.000000076438*E37^2)-(0.00000000082467*E37^3)+(0.0000000000053875*E37^4)))</f>
        <v>0.0007944781482431</v>
      </c>
      <c r="L37" s="117" t="n">
        <f aca="false">IF(ISBLANK(E37),"",(-0.00000572466+(0.00000010227*E37)-(0.0000000016546*E37^2)))</f>
        <v>-4.967512216E-006</v>
      </c>
      <c r="M37" s="117" t="n">
        <f aca="false">IF(ISBLANK(E37),"",IF(ISBLANK(G37),(O37+(K37*35)+(L37*35^1.5)+(0.00000048314*35^2)),(O37+(K37*G37)+(L37*G37^1.5)+(0.00000048314*G37^2))))</f>
        <v>1.02713263014986</v>
      </c>
      <c r="N37" s="118" t="n">
        <f aca="false">IF(ISBLANK(D37),"",IF(ISBLANK(G37),J37*(1+0.00001*(35-20)),J37*(1+0.00001*(G37-20))))</f>
        <v>113.91701318605</v>
      </c>
      <c r="O37" s="117" t="n">
        <f aca="false">IF(ISBLANK(E37),"",(0.999842594+(0.00006793952*E37)-(0.00000909529*E37^2)+(0.0000001001685*E37^3)-(0.000000001120083*E37^4)+(0.000000000006536332*E37^5)))</f>
        <v>0.999812079540344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5.1215962463703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4.98630468552346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228.730488362897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222.688367255478</v>
      </c>
      <c r="T37" s="32" t="n">
        <v>0.01</v>
      </c>
      <c r="U37" s="32" t="n">
        <v>0.01</v>
      </c>
      <c r="V37" s="122" t="n">
        <v>22.9</v>
      </c>
      <c r="W37" s="122" t="n">
        <v>22.4</v>
      </c>
      <c r="X37" s="122" t="n">
        <v>22.9</v>
      </c>
      <c r="Y37" s="122" t="n">
        <v>22.4</v>
      </c>
      <c r="Z37" s="32" t="n">
        <v>1.97</v>
      </c>
      <c r="AA37" s="32" t="n">
        <v>1.93</v>
      </c>
      <c r="AB37" s="122" t="n">
        <v>22</v>
      </c>
      <c r="AC37" s="122" t="n">
        <v>21.5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2189</v>
      </c>
      <c r="E38" s="135" t="n">
        <v>8.8</v>
      </c>
      <c r="F38" s="114" t="n">
        <v>3.5791</v>
      </c>
      <c r="G38" s="202" t="n">
        <v>34.59545</v>
      </c>
      <c r="H38" s="113" t="n">
        <v>1000</v>
      </c>
      <c r="I38" s="135" t="n">
        <v>1007.3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113.9</v>
      </c>
      <c r="K38" s="117" t="n">
        <f aca="false">IF(ISBLANK(E38),"",(0.000824493-(0.0000040899*E38)+(0.000000076438*E38^2)-(0.00000000082467*E38^3)+(0.0000000000053875*E38^4)))</f>
        <v>0.00079389155779328</v>
      </c>
      <c r="L38" s="117" t="n">
        <f aca="false">IF(ISBLANK(E38),"",(-0.00000572466+(0.00000010227*E38)-(0.0000000016546*E38^2)))</f>
        <v>-4.952816224E-006</v>
      </c>
      <c r="M38" s="117" t="n">
        <f aca="false">IF(ISBLANK(E38),"",IF(ISBLANK(G38),(O38+(K38*35)+(L38*35^1.5)+(0.00000048314*35^2)),(O38+(K38*G38)+(L38*G38^1.5)+(0.00000048314*G38^2))))</f>
        <v>1.02683347716537</v>
      </c>
      <c r="N38" s="118" t="n">
        <f aca="false">IF(ISBLANK(D38),"",IF(ISBLANK(G38),J38*(1+0.00001*(35-20)),J38*(1+0.00001*(G38-20))))</f>
        <v>113.91662421755</v>
      </c>
      <c r="O38" s="117" t="n">
        <f aca="false">IF(ISBLANK(E38),"",(0.999842594+(0.00006793952*E38)-(0.00000909529*E38^2)+(0.0000001001685*E38^3)-(0.000000001120083*E38^4)+(0.000000000006536332*E38^5)))</f>
        <v>0.999798012403754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3.59535602535695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3.50140125474104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160.568600092441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156.372580036735</v>
      </c>
      <c r="T38" s="32" t="n">
        <v>0.01</v>
      </c>
      <c r="U38" s="32" t="n">
        <v>0.01</v>
      </c>
      <c r="V38" s="122" t="n">
        <v>33.9</v>
      </c>
      <c r="W38" s="122" t="n">
        <v>33.2</v>
      </c>
      <c r="X38" s="122" t="n">
        <v>33.9</v>
      </c>
      <c r="Y38" s="122" t="n">
        <v>33.1</v>
      </c>
      <c r="Z38" s="32" t="n">
        <v>2.91</v>
      </c>
      <c r="AA38" s="32" t="n">
        <v>2.84</v>
      </c>
      <c r="AB38" s="122" t="n">
        <v>34.2</v>
      </c>
      <c r="AC38" s="122" t="n">
        <v>33.5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2190</v>
      </c>
      <c r="E39" s="135" t="n">
        <v>9.5</v>
      </c>
      <c r="F39" s="114" t="n">
        <v>3.0334</v>
      </c>
      <c r="G39" s="202" t="n">
        <v>34.50165</v>
      </c>
      <c r="H39" s="113" t="n">
        <v>800</v>
      </c>
      <c r="I39" s="135" t="n">
        <v>806.2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111.38</v>
      </c>
      <c r="K39" s="117" t="n">
        <f aca="false">IF(ISBLANK(E39),"",(0.000824493-(0.0000040899*E39)+(0.000000076438*E39^2)-(0.00000000082467*E39^3)+(0.0000000000053875*E39^4)))</f>
        <v>0.000791874309582969</v>
      </c>
      <c r="L39" s="117" t="n">
        <f aca="false">IF(ISBLANK(E39),"",(-0.00000572466+(0.00000010227*E39)-(0.0000000016546*E39^2)))</f>
        <v>-4.90242265E-006</v>
      </c>
      <c r="M39" s="117" t="n">
        <f aca="false">IF(ISBLANK(E39),"",IF(ISBLANK(G39),(O39+(K39*35)+(L39*35^1.5)+(0.00000048314*35^2)),(O39+(K39*G39)+(L39*G39^1.5)+(0.00000048314*G39^2))))</f>
        <v>1.02664701065035</v>
      </c>
      <c r="N39" s="118" t="n">
        <f aca="false">IF(ISBLANK(D39),"",IF(ISBLANK(G39),J39*(1+0.00001*(35-20)),J39*(1+0.00001*(G39-20))))</f>
        <v>111.39615193777</v>
      </c>
      <c r="O39" s="117" t="n">
        <f aca="false">IF(ISBLANK(E39),"",(0.999842594+(0.00006793952*E39)-(0.00000909529*E39^2)+(0.0000001001685*E39^3)-(0.000000001120083*E39^4)+(0.000000000006536332*E39^5)))</f>
        <v>0.999744434108058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3.11501001699751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3.03415875630345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139.116347359109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135.505530056512</v>
      </c>
      <c r="T39" s="32" t="n">
        <v>0.01</v>
      </c>
      <c r="U39" s="32" t="n">
        <v>0.01</v>
      </c>
      <c r="V39" s="122" t="n">
        <v>36.5</v>
      </c>
      <c r="W39" s="122" t="n">
        <v>35.7</v>
      </c>
      <c r="X39" s="122" t="n">
        <v>36.5</v>
      </c>
      <c r="Y39" s="122" t="n">
        <v>35.7</v>
      </c>
      <c r="Z39" s="32" t="n">
        <v>3.06</v>
      </c>
      <c r="AA39" s="32" t="n">
        <v>2.99</v>
      </c>
      <c r="AB39" s="122" t="n">
        <v>31.9</v>
      </c>
      <c r="AC39" s="122" t="n">
        <v>31.1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2192</v>
      </c>
      <c r="E40" s="135" t="n">
        <v>11.3</v>
      </c>
      <c r="F40" s="114" t="n">
        <v>2.2185</v>
      </c>
      <c r="G40" s="202" t="n">
        <v>34.643565</v>
      </c>
      <c r="H40" s="113" t="n">
        <v>500</v>
      </c>
      <c r="I40" s="135" t="n">
        <v>503.5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113.56</v>
      </c>
      <c r="K40" s="117" t="n">
        <f aca="false">IF(ISBLANK(E40),"",(0.000824493-(0.0000040899*E40)+(0.000000076438*E40^2)-(0.00000000082467*E40^3)+(0.0000000000053875*E40^4)))</f>
        <v>0.000786935426116749</v>
      </c>
      <c r="L40" s="117" t="n">
        <f aca="false">IF(ISBLANK(E40),"",(-0.00000572466+(0.00000010227*E40)-(0.0000000016546*E40^2)))</f>
        <v>-4.780284874E-006</v>
      </c>
      <c r="M40" s="117" t="n">
        <f aca="false">IF(ISBLANK(E40),"",IF(ISBLANK(G40),(O40+(K40*35)+(L40*35^1.5)+(0.00000048314*35^2)),(O40+(K40*G40)+(L40*G40^1.5)+(0.00000048314*G40^2))))</f>
        <v>1.02644377191838</v>
      </c>
      <c r="N40" s="118" t="n">
        <f aca="false">IF(ISBLANK(D40),"",IF(ISBLANK(G40),J40*(1+0.00001*(35-20)),J40*(1+0.00001*(G40-20))))</f>
        <v>113.576629232414</v>
      </c>
      <c r="O40" s="117" t="n">
        <f aca="false">IF(ISBLANK(E40),"",(0.999842594+(0.00006793952*E40)-(0.00000909529*E40^2)+(0.0000001001685*E40^3)-(0.000000001120083*E40^4)+(0.000000000006536332*E40^5)))</f>
        <v>0.999576407443121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2.22951768658262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2.17207970624221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99.5702598827799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97.0050796807772</v>
      </c>
      <c r="T40" s="32" t="n">
        <v>0.01</v>
      </c>
      <c r="U40" s="32" t="n">
        <v>0.01</v>
      </c>
      <c r="V40" s="122" t="n">
        <v>35.9</v>
      </c>
      <c r="W40" s="122" t="n">
        <v>35.1</v>
      </c>
      <c r="X40" s="122" t="n">
        <v>35.9</v>
      </c>
      <c r="Y40" s="122" t="n">
        <v>35.1</v>
      </c>
      <c r="Z40" s="32" t="n">
        <v>2.87</v>
      </c>
      <c r="AA40" s="32" t="n">
        <v>2.8</v>
      </c>
      <c r="AB40" s="122" t="n">
        <v>20.9</v>
      </c>
      <c r="AC40" s="122" t="n">
        <v>20.4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/>
      <c r="B41" s="111"/>
      <c r="C41" s="112" t="n">
        <v>7</v>
      </c>
      <c r="D41" s="113"/>
      <c r="E41" s="135"/>
      <c r="F41" s="114"/>
      <c r="G41" s="202"/>
      <c r="H41" s="113"/>
      <c r="I41" s="135"/>
      <c r="J41" s="116"/>
      <c r="K41" s="117"/>
      <c r="L41" s="117"/>
      <c r="M41" s="117"/>
      <c r="N41" s="118"/>
      <c r="O41" s="117"/>
      <c r="P41" s="119"/>
      <c r="Q41" s="120"/>
      <c r="R41" s="121"/>
      <c r="S41" s="121"/>
      <c r="T41" s="32"/>
      <c r="U41" s="32"/>
      <c r="V41" s="122"/>
      <c r="W41" s="122"/>
      <c r="X41" s="122"/>
      <c r="Y41" s="122"/>
      <c r="Z41" s="32"/>
      <c r="AA41" s="32"/>
      <c r="AB41" s="122"/>
      <c r="AC41" s="12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2193</v>
      </c>
      <c r="E42" s="135" t="n">
        <v>13.2</v>
      </c>
      <c r="F42" s="114" t="n">
        <v>1.6632</v>
      </c>
      <c r="G42" s="202" t="n">
        <v>34.8867</v>
      </c>
      <c r="H42" s="113" t="n">
        <v>300</v>
      </c>
      <c r="I42" s="135" t="n">
        <v>301.3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111.44</v>
      </c>
      <c r="K42" s="117" t="n">
        <f aca="false">IF(ISBLANK(E42),"",(0.000824493-(0.0000040899*E42)+(0.000000076438*E42^2)-(0.00000000082467*E42^3)+(0.0000000000053875*E42^4)))</f>
        <v>0.00078209172473376</v>
      </c>
      <c r="L42" s="117" t="n">
        <f aca="false">IF(ISBLANK(E42),"",(-0.00000572466+(0.00000010227*E42)-(0.0000000016546*E42^2)))</f>
        <v>-4.662993504E-006</v>
      </c>
      <c r="M42" s="117" t="n">
        <f aca="false">IF(ISBLANK(E42),"",IF(ISBLANK(G42),(O42+(K42*35)+(L42*35^1.5)+(0.00000048314*35^2)),(O42+(K42*G42)+(L42*G42^1.5)+(0.00000048314*G42^2))))</f>
        <v>1.02626540323343</v>
      </c>
      <c r="N42" s="118" t="n">
        <f aca="false">IF(ISBLANK(D42),"",IF(ISBLANK(G42),J42*(1+0.00001*(35-20)),J42*(1+0.00001*(G42-20))))</f>
        <v>111.45658973848</v>
      </c>
      <c r="O42" s="117" t="n">
        <f aca="false">IF(ISBLANK(E42),"",(0.999842594+(0.00006793952*E42)-(0.00000909529*E42^2)+(0.0000001001685*E42^3)-(0.000000001120083*E42^4)+(0.000000000006536332*E42^5)))</f>
        <v>0.999353630843928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1.69991570160733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1.65640943975257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75.9182352337833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73.9752455793499</v>
      </c>
      <c r="T42" s="32" t="n">
        <v>0.01</v>
      </c>
      <c r="U42" s="32" t="n">
        <v>0.01</v>
      </c>
      <c r="V42" s="122" t="n">
        <v>33</v>
      </c>
      <c r="W42" s="122" t="n">
        <v>32.3</v>
      </c>
      <c r="X42" s="122" t="n">
        <v>33</v>
      </c>
      <c r="Y42" s="122" t="n">
        <v>32.3</v>
      </c>
      <c r="Z42" s="32" t="n">
        <v>2.56</v>
      </c>
      <c r="AA42" s="32" t="n">
        <v>2.5</v>
      </c>
      <c r="AB42" s="122" t="n">
        <v>15</v>
      </c>
      <c r="AC42" s="122" t="n">
        <v>14.7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2194</v>
      </c>
      <c r="E43" s="135" t="n">
        <v>19</v>
      </c>
      <c r="F43" s="114" t="n">
        <v>2.7582</v>
      </c>
      <c r="G43" s="202" t="n">
        <v>35.84115</v>
      </c>
      <c r="H43" s="113" t="n">
        <v>100</v>
      </c>
      <c r="I43" s="135" t="n">
        <v>100.6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111.97</v>
      </c>
      <c r="K43" s="117" t="n">
        <f aca="false">IF(ISBLANK(E43),"",(0.000824493-(0.0000040899*E43)+(0.000000076438*E43^2)-(0.00000000082467*E43^3)+(0.0000000000053875*E43^4)))</f>
        <v>0.0007694247108575</v>
      </c>
      <c r="L43" s="117" t="n">
        <f aca="false">IF(ISBLANK(E43),"",(-0.00000572466+(0.00000010227*E43)-(0.0000000016546*E43^2)))</f>
        <v>-4.3788406E-006</v>
      </c>
      <c r="M43" s="117" t="n">
        <f aca="false">IF(ISBLANK(E43),"",IF(ISBLANK(G43),(O43+(K43*35)+(L43*35^1.5)+(0.00000048314*35^2)),(O43+(K43*G43)+(L43*G43^1.5)+(0.00000048314*G43^2))))</f>
        <v>1.02566544126694</v>
      </c>
      <c r="N43" s="118" t="n">
        <f aca="false">IF(ISBLANK(D43),"",IF(ISBLANK(G43),J43*(1+0.00001*(35-20)),J43*(1+0.00001*(G43-20))))</f>
        <v>111.987737335655</v>
      </c>
      <c r="O43" s="117" t="n">
        <f aca="false">IF(ISBLANK(E43),"",(0.999842594+(0.00006793952*E43)-(0.00000909529*E43^2)+(0.0000001001685*E43^3)-(0.000000001120083*E43^4)+(0.000000000006536332*E43^5)))</f>
        <v>0.998407315199986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2.81575074445895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2.74529162353451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125.751428247537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122.604723907051</v>
      </c>
      <c r="T43" s="32" t="n">
        <v>0.09</v>
      </c>
      <c r="U43" s="32" t="n">
        <v>0.09</v>
      </c>
      <c r="V43" s="122" t="n">
        <v>16.1</v>
      </c>
      <c r="W43" s="122" t="n">
        <v>15.7</v>
      </c>
      <c r="X43" s="122" t="n">
        <v>16</v>
      </c>
      <c r="Y43" s="122" t="n">
        <v>15.6</v>
      </c>
      <c r="Z43" s="32" t="n">
        <v>1.34</v>
      </c>
      <c r="AA43" s="32" t="n">
        <v>1.31</v>
      </c>
      <c r="AB43" s="32" t="n">
        <v>5.11</v>
      </c>
      <c r="AC43" s="32" t="n">
        <v>4.99</v>
      </c>
      <c r="AD43" s="34" t="n">
        <v>0.0406</v>
      </c>
      <c r="AE43" s="34" t="n">
        <v>0.0236</v>
      </c>
      <c r="AF43" s="34" t="n">
        <v>0.0031</v>
      </c>
      <c r="AG43" s="34" t="n">
        <v>0.0619</v>
      </c>
      <c r="AH43" s="34" t="n">
        <v>0.0143</v>
      </c>
      <c r="AI43" s="34" t="n">
        <v>0.0046</v>
      </c>
      <c r="AJ43" s="34" t="n">
        <v>0.0027</v>
      </c>
      <c r="AK43" s="34" t="n">
        <v>0.0018</v>
      </c>
      <c r="AL43" s="34" t="n">
        <v>0.05</v>
      </c>
      <c r="AM43" s="34" t="n">
        <v>0.0048</v>
      </c>
      <c r="AN43" s="34" t="n">
        <v>0.0011</v>
      </c>
      <c r="AO43" s="34" t="n">
        <v>-9999.9999</v>
      </c>
      <c r="AP43" s="34" t="n">
        <v>0.0272</v>
      </c>
      <c r="AQ43" s="34"/>
      <c r="AR43" s="34" t="n">
        <v>0.0981</v>
      </c>
      <c r="AS43" s="34" t="n">
        <v>0.0561</v>
      </c>
      <c r="AT43" s="34" t="n">
        <v>0.1542</v>
      </c>
      <c r="AU43" s="34" t="n">
        <v>0.0242</v>
      </c>
      <c r="AV43" s="34" t="n">
        <v>-9999.9999</v>
      </c>
      <c r="AW43" s="34" t="n">
        <v>-9999.9999</v>
      </c>
      <c r="AX43" s="34" t="n">
        <v>0.0721</v>
      </c>
      <c r="AY43" s="34" t="n">
        <v>0.1444</v>
      </c>
      <c r="AZ43" s="34" t="n">
        <v>0.2165</v>
      </c>
      <c r="BA43" s="34" t="n">
        <v>0.0032</v>
      </c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2197</v>
      </c>
      <c r="E44" s="135" t="n">
        <v>20.6</v>
      </c>
      <c r="F44" s="114" t="n">
        <v>3.2701</v>
      </c>
      <c r="G44" s="202" t="n">
        <v>36.03525</v>
      </c>
      <c r="H44" s="113" t="n">
        <v>80</v>
      </c>
      <c r="I44" s="135" t="n">
        <v>80.6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113.81</v>
      </c>
      <c r="K44" s="117" t="n">
        <f aca="false">IF(ISBLANK(E44),"",(0.000824493-(0.0000040899*E44)+(0.000000076438*E44^2)-(0.00000000082467*E44^3)+(0.0000000000053875*E44^4)))</f>
        <v>0.0007664393648735</v>
      </c>
      <c r="L44" s="117" t="n">
        <f aca="false">IF(ISBLANK(E44),"",(-0.00000572466+(0.00000010227*E44)-(0.0000000016546*E44^2)))</f>
        <v>-4.320044056E-006</v>
      </c>
      <c r="M44" s="117" t="n">
        <f aca="false">IF(ISBLANK(E44),"",IF(ISBLANK(G44),(O44+(K44*35)+(L44*35^1.5)+(0.00000048314*35^2)),(O44+(K44*G44)+(L44*G44^1.5)+(0.00000048314*G44^2))))</f>
        <v>1.02539237698602</v>
      </c>
      <c r="N44" s="118" t="n">
        <f aca="false">IF(ISBLANK(D44),"",IF(ISBLANK(G44),J44*(1+0.00001*(35-20)),J44*(1+0.00001*(G44-20))))</f>
        <v>113.828249718025</v>
      </c>
      <c r="O44" s="117" t="n">
        <f aca="false">IF(ISBLANK(E44),"",(0.999842594+(0.00006793952*E44)-(0.00000909529*E44^2)+(0.0000001001685*E44^3)-(0.000000001120083*E44^4)+(0.000000000006536332*E44^5)))</f>
        <v>0.998080666998819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3.28622339525451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3.20484476870588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146.762736832067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143.128367370404</v>
      </c>
      <c r="T44" s="32" t="n">
        <v>0.29</v>
      </c>
      <c r="U44" s="32" t="n">
        <v>0.28</v>
      </c>
      <c r="V44" s="122" t="n">
        <v>11.5</v>
      </c>
      <c r="W44" s="122" t="n">
        <v>11.3</v>
      </c>
      <c r="X44" s="122" t="n">
        <v>11.2</v>
      </c>
      <c r="Y44" s="122" t="n">
        <v>11</v>
      </c>
      <c r="Z44" s="32" t="n">
        <v>1.02</v>
      </c>
      <c r="AA44" s="32" t="n">
        <v>1</v>
      </c>
      <c r="AB44" s="32" t="n">
        <v>3.84</v>
      </c>
      <c r="AC44" s="32" t="n">
        <v>3.75</v>
      </c>
      <c r="AD44" s="34" t="n">
        <v>0.0442</v>
      </c>
      <c r="AE44" s="34" t="n">
        <v>0.0319</v>
      </c>
      <c r="AF44" s="34" t="n">
        <v>0.0029</v>
      </c>
      <c r="AG44" s="34" t="n">
        <v>0.0773</v>
      </c>
      <c r="AH44" s="34" t="n">
        <v>0.0162</v>
      </c>
      <c r="AI44" s="34" t="n">
        <v>0.0106</v>
      </c>
      <c r="AJ44" s="34" t="n">
        <v>0.0034</v>
      </c>
      <c r="AK44" s="34" t="n">
        <v>0.0039</v>
      </c>
      <c r="AL44" s="34" t="n">
        <v>0.0678</v>
      </c>
      <c r="AM44" s="34" t="n">
        <v>0.0073</v>
      </c>
      <c r="AN44" s="34" t="n">
        <v>-9999.9999</v>
      </c>
      <c r="AO44" s="34" t="n">
        <v>-9999.9999</v>
      </c>
      <c r="AP44" s="34" t="n">
        <v>0.0503</v>
      </c>
      <c r="AQ44" s="34"/>
      <c r="AR44" s="34" t="n">
        <v>0.0958</v>
      </c>
      <c r="AS44" s="34" t="n">
        <v>0.0806</v>
      </c>
      <c r="AT44" s="34" t="n">
        <v>0.1764</v>
      </c>
      <c r="AU44" s="34" t="n">
        <v>0.0289</v>
      </c>
      <c r="AV44" s="34" t="n">
        <v>-9999.9999</v>
      </c>
      <c r="AW44" s="34" t="n">
        <v>-9999.9999</v>
      </c>
      <c r="AX44" s="34" t="n">
        <v>0.0976</v>
      </c>
      <c r="AY44" s="34" t="n">
        <v>0.1887</v>
      </c>
      <c r="AZ44" s="34" t="n">
        <v>0.2863</v>
      </c>
      <c r="BA44" s="34" t="n">
        <v>0.004</v>
      </c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2200</v>
      </c>
      <c r="E45" s="135" t="n">
        <v>21.5</v>
      </c>
      <c r="F45" s="114" t="n">
        <v>4.227</v>
      </c>
      <c r="G45" s="202" t="n">
        <v>36.39685</v>
      </c>
      <c r="H45" s="113" t="n">
        <v>60</v>
      </c>
      <c r="I45" s="135" t="n">
        <v>60.5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112.01</v>
      </c>
      <c r="K45" s="117" t="n">
        <f aca="false">IF(ISBLANK(E45),"",(0.000824493-(0.0000040899*E45)+(0.000000076438*E45^2)-(0.00000000082467*E45^3)+(0.0000000000053875*E45^4)))</f>
        <v>0.000764848910187969</v>
      </c>
      <c r="L45" s="117" t="n">
        <f aca="false">IF(ISBLANK(E45),"",(-0.00000572466+(0.00000010227*E45)-(0.0000000016546*E45^2)))</f>
        <v>-4.29069385E-006</v>
      </c>
      <c r="M45" s="117" t="n">
        <f aca="false">IF(ISBLANK(E45),"",IF(ISBLANK(G45),(O45+(K45*35)+(L45*35^1.5)+(0.00000048314*35^2)),(O45+(K45*G45)+(L45*G45^1.5)+(0.00000048314*G45^2))))</f>
        <v>1.02542116674583</v>
      </c>
      <c r="N45" s="118" t="n">
        <f aca="false">IF(ISBLANK(D45),"",IF(ISBLANK(G45),J45*(1+0.00001*(35-20)),J45*(1+0.00001*(G45-20))))</f>
        <v>112.028366111685</v>
      </c>
      <c r="O45" s="117" t="n">
        <f aca="false">IF(ISBLANK(E45),"",(0.999842594+(0.00006793952*E45)-(0.00000909529*E45^2)+(0.0000001001685*E45^3)-(0.000000001120083*E45^4)+(0.000000000006536332*E45^5)))</f>
        <v>0.997885202188353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4.32191587583092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4.21477146755855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193.016763014609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188.231693741165</v>
      </c>
      <c r="T45" s="32" t="n">
        <v>0.1</v>
      </c>
      <c r="U45" s="32" t="n">
        <v>0.1</v>
      </c>
      <c r="V45" s="32" t="n">
        <v>2.69</v>
      </c>
      <c r="W45" s="32" t="n">
        <v>2.63</v>
      </c>
      <c r="X45" s="32" t="n">
        <v>2.59</v>
      </c>
      <c r="Y45" s="32" t="n">
        <v>2.53</v>
      </c>
      <c r="Z45" s="32" t="n">
        <v>0.42</v>
      </c>
      <c r="AA45" s="32" t="n">
        <v>0.41</v>
      </c>
      <c r="AB45" s="32" t="n">
        <v>2.19</v>
      </c>
      <c r="AC45" s="32" t="n">
        <v>2.14</v>
      </c>
      <c r="AD45" s="34" t="n">
        <v>0.0557</v>
      </c>
      <c r="AE45" s="34" t="n">
        <v>0.0461</v>
      </c>
      <c r="AF45" s="34" t="n">
        <v>0.015</v>
      </c>
      <c r="AG45" s="34" t="n">
        <v>0.0766</v>
      </c>
      <c r="AH45" s="34" t="n">
        <v>0.0172</v>
      </c>
      <c r="AI45" s="34" t="n">
        <v>0.0177</v>
      </c>
      <c r="AJ45" s="34" t="n">
        <v>0.0028</v>
      </c>
      <c r="AK45" s="34" t="n">
        <v>0.0053</v>
      </c>
      <c r="AL45" s="34" t="n">
        <v>0.1353</v>
      </c>
      <c r="AM45" s="34" t="n">
        <v>0.0147</v>
      </c>
      <c r="AN45" s="34" t="n">
        <v>0.0026</v>
      </c>
      <c r="AO45" s="34" t="n">
        <v>0.0009</v>
      </c>
      <c r="AP45" s="34" t="n">
        <v>0.0829</v>
      </c>
      <c r="AQ45" s="34"/>
      <c r="AR45" s="34" t="n">
        <v>0.0349</v>
      </c>
      <c r="AS45" s="34" t="n">
        <v>0.1556</v>
      </c>
      <c r="AT45" s="34" t="n">
        <v>0.1905</v>
      </c>
      <c r="AU45" s="34" t="n">
        <v>0.0303</v>
      </c>
      <c r="AV45" s="34" t="n">
        <v>-9999.9999</v>
      </c>
      <c r="AW45" s="34" t="n">
        <v>-9999.9999</v>
      </c>
      <c r="AX45" s="34" t="n">
        <v>0.1147</v>
      </c>
      <c r="AY45" s="34" t="n">
        <v>0.2974</v>
      </c>
      <c r="AZ45" s="34" t="n">
        <v>0.4121</v>
      </c>
      <c r="BA45" s="34" t="n">
        <v>0.0037</v>
      </c>
      <c r="BB45" s="123"/>
    </row>
    <row r="46" customFormat="false" ht="15.75" hidden="false" customHeight="false" outlineLevel="0" collapsed="false">
      <c r="A46" s="110"/>
      <c r="B46" s="111"/>
      <c r="C46" s="112" t="n">
        <v>12</v>
      </c>
      <c r="D46" s="113"/>
      <c r="E46" s="135"/>
      <c r="F46" s="114"/>
      <c r="G46" s="202"/>
      <c r="H46" s="113"/>
      <c r="I46" s="135"/>
      <c r="J46" s="116"/>
      <c r="K46" s="117"/>
      <c r="L46" s="117"/>
      <c r="M46" s="117"/>
      <c r="N46" s="118"/>
      <c r="O46" s="117"/>
      <c r="P46" s="119"/>
      <c r="Q46" s="120"/>
      <c r="R46" s="121"/>
      <c r="S46" s="121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2201</v>
      </c>
      <c r="E47" s="135" t="n">
        <v>27.1</v>
      </c>
      <c r="F47" s="114" t="n">
        <v>4.7498</v>
      </c>
      <c r="G47" s="264" t="n">
        <v>35.44695</v>
      </c>
      <c r="H47" s="113" t="n">
        <v>40</v>
      </c>
      <c r="I47" s="135" t="n">
        <v>40.5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113.22</v>
      </c>
      <c r="K47" s="117" t="n">
        <f aca="false">IF(ISBLANK(E47),"",(0.000824493-(0.0000040899*E47)+(0.000000076438*E47^2)-(0.00000000082467*E47^3)+(0.0000000000053875*E47^4)))</f>
        <v>0.000756286329317769</v>
      </c>
      <c r="L47" s="117" t="n">
        <f aca="false">IF(ISBLANK(E47),"",(-0.00000572466+(0.00000010227*E47)-(0.0000000016546*E47^2)))</f>
        <v>-4.168297786E-006</v>
      </c>
      <c r="M47" s="117" t="n">
        <f aca="false">IF(ISBLANK(E47),"",IF(ISBLANK(G47),(O47+(K47*35)+(L47*35^1.5)+(0.00000048314*35^2)),(O47+(K47*G47)+(L47*G47^1.5)+(0.00000048314*G47^2))))</f>
        <v>1.02302451868444</v>
      </c>
      <c r="N47" s="118" t="n">
        <f aca="false">IF(ISBLANK(D47),"",IF(ISBLANK(G47),J47*(1+0.00001*(35-20)),J47*(1+0.00001*(G47-20))))</f>
        <v>113.23748903679</v>
      </c>
      <c r="O47" s="117" t="n">
        <f aca="false">IF(ISBLANK(E47),"",(0.999842594+(0.00006793952*E47)-(0.00000909529*E47^2)+(0.0000001001685*E47^3)-(0.000000001120083*E47^4)+(0.000000000006536332*E47^5)))</f>
        <v>0.99648910092621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4.8055617996166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4.69740628093283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214.616389970877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209.78616450646</v>
      </c>
      <c r="T47" s="32" t="n">
        <v>0.01</v>
      </c>
      <c r="U47" s="32" t="n">
        <v>0.01</v>
      </c>
      <c r="V47" s="32" t="n">
        <v>0.04</v>
      </c>
      <c r="W47" s="32" t="n">
        <v>0.04</v>
      </c>
      <c r="X47" s="32" t="n">
        <v>0.03</v>
      </c>
      <c r="Y47" s="32" t="n">
        <v>0.03</v>
      </c>
      <c r="Z47" s="32" t="n">
        <v>0.1</v>
      </c>
      <c r="AA47" s="32" t="n">
        <v>0.1</v>
      </c>
      <c r="AB47" s="32" t="n">
        <v>1.03</v>
      </c>
      <c r="AC47" s="32" t="n">
        <v>1.01</v>
      </c>
      <c r="AD47" s="34" t="n">
        <v>0.0084</v>
      </c>
      <c r="AE47" s="34" t="n">
        <v>0.0078</v>
      </c>
      <c r="AF47" s="34" t="n">
        <v>0.0033</v>
      </c>
      <c r="AG47" s="34" t="n">
        <v>0.0079</v>
      </c>
      <c r="AH47" s="34" t="n">
        <v>0.005</v>
      </c>
      <c r="AI47" s="34" t="n">
        <v>-9999.9999</v>
      </c>
      <c r="AJ47" s="34" t="n">
        <v>-9999.9999</v>
      </c>
      <c r="AK47" s="34" t="n">
        <v>0.0012</v>
      </c>
      <c r="AL47" s="34" t="n">
        <v>0.0302</v>
      </c>
      <c r="AM47" s="34" t="n">
        <v>0.0089</v>
      </c>
      <c r="AN47" s="34" t="n">
        <v>-9999.9999</v>
      </c>
      <c r="AO47" s="34" t="n">
        <v>0.0008</v>
      </c>
      <c r="AP47" s="34" t="n">
        <v>0.0667</v>
      </c>
      <c r="AQ47" s="34"/>
      <c r="AR47" s="34" t="n">
        <v>0.0037</v>
      </c>
      <c r="AS47" s="34" t="n">
        <v>0.007</v>
      </c>
      <c r="AT47" s="34" t="n">
        <v>0.0108</v>
      </c>
      <c r="AU47" s="34" t="n">
        <v>0.0087</v>
      </c>
      <c r="AV47" s="34" t="n">
        <v>-9999.9999</v>
      </c>
      <c r="AW47" s="34" t="n">
        <v>-9999.9999</v>
      </c>
      <c r="AX47" s="34" t="n">
        <v>0.0415</v>
      </c>
      <c r="AY47" s="34" t="n">
        <v>0.0704</v>
      </c>
      <c r="AZ47" s="34" t="n">
        <v>0.1119</v>
      </c>
      <c r="BA47" s="34" t="n">
        <v>-9999.9999</v>
      </c>
      <c r="BB47" s="123"/>
    </row>
    <row r="48" s="140" customFormat="true" ht="15.75" hidden="false" customHeight="false" outlineLevel="0" collapsed="false">
      <c r="A48" s="140" t="n">
        <f aca="false">IF(ISBLANK(VLOOKUP(D48,'Volumes flacons'!A5:C623,3)),0,1)</f>
        <v>1</v>
      </c>
      <c r="B48" s="83" t="n">
        <f aca="false">IF(ISBLANK(D48),0,IF(ISBLANK(E48),0,IF(ISBLANK(F48),0,1)))</f>
        <v>1</v>
      </c>
      <c r="C48" s="141" t="n">
        <v>14</v>
      </c>
      <c r="D48" s="142" t="n">
        <v>2202</v>
      </c>
      <c r="E48" s="181" t="n">
        <v>28.3</v>
      </c>
      <c r="F48" s="143" t="n">
        <v>4.7078</v>
      </c>
      <c r="G48" s="265" t="n">
        <v>36.3511</v>
      </c>
      <c r="H48" s="142" t="n">
        <v>20</v>
      </c>
      <c r="I48" s="142" t="n">
        <v>20.6</v>
      </c>
      <c r="J48" s="145" t="n">
        <f aca="false">IF(ISBLANK(D48),"",IF(VLOOKUP(D48,'Volumes flacons'!$A$5:$C$1023,2)=0,"",IF(D48&gt;'Volumes flacons'!$A$1023,"Mauvais numéro",IF(D48&lt;'Volumes flacons'!$A$5,"Mauvais numéro",(VLOOKUP(D48,'Volumes flacons'!$A$5:$C$1023,3))))))</f>
        <v>120.19</v>
      </c>
      <c r="K48" s="182" t="n">
        <f aca="false">IF(ISBLANK(E48),"",(0.000824493-(0.0000040899*E48)+(0.000000076438*E48^2)-(0.00000000082467*E48^3)+(0.0000000000053875*E48^4)))</f>
        <v>0.000754731636124149</v>
      </c>
      <c r="L48" s="182" t="n">
        <f aca="false">IF(ISBLANK(E48),"",(-0.00000572466+(0.00000010227*E48)-(0.0000000016546*E48^2)))</f>
        <v>-4.155571594E-006</v>
      </c>
      <c r="M48" s="182" t="n">
        <f aca="false">IF(ISBLANK(E48),"",IF(ISBLANK(G48),(O48+(K48*35)+(L48*35^1.5)+(0.00000048314*35^2)),(O48+(K48*G48)+(L48*G48^1.5)+(0.00000048314*G48^2))))</f>
        <v>1.02331447493548</v>
      </c>
      <c r="N48" s="183" t="n">
        <f aca="false">IF(ISBLANK(D48),"",IF(ISBLANK(G48),J48*(1+0.00001*(35-20)),J48*(1+0.00001*(G48-20))))</f>
        <v>120.20965238709</v>
      </c>
      <c r="O48" s="182" t="n">
        <f aca="false">IF(ISBLANK(E48),"",(0.999842594+(0.00006793952*E48)-(0.00000909529*E48^2)+(0.0000001001685*E48^3)-(0.000000001120083*E48^4)+(0.000000000006536332*E48^5)))</f>
        <v>0.996151493987155</v>
      </c>
      <c r="P48" s="148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4.48193560847169</v>
      </c>
      <c r="Q48" s="149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4.37982235006914</v>
      </c>
      <c r="R48" s="150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200.163244274345</v>
      </c>
      <c r="S48" s="150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195.602866154088</v>
      </c>
      <c r="T48" s="184" t="n">
        <v>0.01</v>
      </c>
      <c r="U48" s="184" t="n">
        <v>0.01</v>
      </c>
      <c r="V48" s="184" t="n">
        <v>0.04</v>
      </c>
      <c r="W48" s="184" t="n">
        <v>0.04</v>
      </c>
      <c r="X48" s="184" t="n">
        <v>0.03</v>
      </c>
      <c r="Y48" s="184" t="n">
        <v>0.03</v>
      </c>
      <c r="Z48" s="184" t="n">
        <v>0.11</v>
      </c>
      <c r="AA48" s="184" t="n">
        <v>0.11</v>
      </c>
      <c r="AB48" s="184" t="n">
        <v>0.96</v>
      </c>
      <c r="AC48" s="184" t="n">
        <v>0.94</v>
      </c>
      <c r="AD48" s="30" t="n">
        <v>0.0039</v>
      </c>
      <c r="AE48" s="30" t="n">
        <v>0.0051</v>
      </c>
      <c r="AF48" s="30" t="n">
        <v>0.002</v>
      </c>
      <c r="AG48" s="30" t="n">
        <v>0.0045</v>
      </c>
      <c r="AH48" s="30" t="n">
        <v>0.004</v>
      </c>
      <c r="AI48" s="30" t="n">
        <v>-9999.9999</v>
      </c>
      <c r="AJ48" s="30" t="n">
        <v>-9999.9999</v>
      </c>
      <c r="AK48" s="30" t="n">
        <v>0.0016</v>
      </c>
      <c r="AL48" s="30" t="n">
        <v>0.0162</v>
      </c>
      <c r="AM48" s="30" t="n">
        <v>0.0104</v>
      </c>
      <c r="AN48" s="30" t="n">
        <v>-9999.9999</v>
      </c>
      <c r="AO48" s="30" t="n">
        <v>0.002</v>
      </c>
      <c r="AP48" s="30" t="n">
        <v>0.0596</v>
      </c>
      <c r="AQ48" s="30"/>
      <c r="AR48" s="30" t="n">
        <v>0.0022</v>
      </c>
      <c r="AS48" s="30" t="n">
        <v>0.0035</v>
      </c>
      <c r="AT48" s="30" t="n">
        <v>0.0057</v>
      </c>
      <c r="AU48" s="30" t="n">
        <v>0.0074</v>
      </c>
      <c r="AV48" s="30" t="n">
        <v>-9999.9999</v>
      </c>
      <c r="AW48" s="30" t="n">
        <v>-9999.9999</v>
      </c>
      <c r="AX48" s="30" t="n">
        <v>0.0291</v>
      </c>
      <c r="AY48" s="30" t="n">
        <v>0.044</v>
      </c>
      <c r="AZ48" s="34" t="n">
        <v>0.0731</v>
      </c>
      <c r="BA48" s="30" t="n">
        <v>-9999.9999</v>
      </c>
      <c r="BB48" s="151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1</v>
      </c>
      <c r="C49" s="112" t="n">
        <v>15</v>
      </c>
      <c r="D49" s="113" t="n">
        <v>2203</v>
      </c>
      <c r="E49" s="135" t="n">
        <v>28.6</v>
      </c>
      <c r="F49" s="114" t="n">
        <v>4.4734</v>
      </c>
      <c r="G49" s="266" t="n">
        <v>36.35825</v>
      </c>
      <c r="H49" s="113" t="n">
        <v>0</v>
      </c>
      <c r="I49" s="113" t="n">
        <v>2.4</v>
      </c>
      <c r="J49" s="116" t="n">
        <f aca="false">IF(ISBLANK(D49),"",IF(VLOOKUP(D49,'Volumes flacons'!$A$5:$C$1023,2)=0,"",IF(D49&gt;'Volumes flacons'!$A$1023,"Mauvais numéro",IF(D49&lt;'Volumes flacons'!$A$5,"Mauvais numéro",(VLOOKUP(D49,'Volumes flacons'!$A$5:$C$1023,3))))))</f>
        <v>114.72</v>
      </c>
      <c r="K49" s="117" t="n">
        <f aca="false">IF(ISBLANK(E49),"",(0.000824493-(0.0000040899*E49)+(0.000000076438*E49^2)-(0.00000000082467*E49^3)+(0.0000000000053875*E49^4)))</f>
        <v>0.0007543575931871</v>
      </c>
      <c r="L49" s="117" t="n">
        <f aca="false">IF(ISBLANK(E49),"",(-0.00000572466+(0.00000010227*E49)-(0.0000000016546*E49^2)))</f>
        <v>-4.153134616E-006</v>
      </c>
      <c r="M49" s="117" t="n">
        <f aca="false">IF(ISBLANK(E49),"",IF(ISBLANK(G49),(O49+(K49*35)+(L49*35^1.5)+(0.00000048314*35^2)),(O49+(K49*G49)+(L49*G49^1.5)+(0.00000048314*G49^2))))</f>
        <v>1.02322035481883</v>
      </c>
      <c r="N49" s="118" t="n">
        <f aca="false">IF(ISBLANK(D49),"",IF(ISBLANK(G49),J49*(1+0.00001*(35-20)),J49*(1+0.00001*(G49-20))))</f>
        <v>114.7387661844</v>
      </c>
      <c r="O49" s="117" t="n">
        <f aca="false">IF(ISBLANK(E49),"",(0.999842594+(0.00006793952*E49)-(0.00000909529*E49^2)+(0.0000001001685*E49^3)-(0.000000001120083*E49^4)+(0.000000000006536332*E49^5)))</f>
        <v>0.996065060375924</v>
      </c>
      <c r="P49" s="119" t="n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>4.46474511923764</v>
      </c>
      <c r="Q49" s="120" t="n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>4.36342484608623</v>
      </c>
      <c r="R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>199.395517025153</v>
      </c>
      <c r="S49" s="121" t="n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>194.870553626211</v>
      </c>
      <c r="T49" s="32" t="n">
        <v>0.01</v>
      </c>
      <c r="U49" s="32" t="n">
        <v>0.01</v>
      </c>
      <c r="V49" s="32" t="n">
        <v>0.04</v>
      </c>
      <c r="W49" s="32" t="n">
        <v>0.04</v>
      </c>
      <c r="X49" s="32" t="n">
        <v>0.03</v>
      </c>
      <c r="Y49" s="32" t="n">
        <v>0.03</v>
      </c>
      <c r="Z49" s="32" t="n">
        <v>0.1</v>
      </c>
      <c r="AA49" s="32" t="n">
        <v>0.1</v>
      </c>
      <c r="AB49" s="32" t="n">
        <v>0.97</v>
      </c>
      <c r="AC49" s="32" t="n">
        <v>0.95</v>
      </c>
      <c r="AD49" s="34" t="n">
        <v>0.0027</v>
      </c>
      <c r="AE49" s="34" t="n">
        <v>0.0028</v>
      </c>
      <c r="AF49" s="34" t="n">
        <v>0.002</v>
      </c>
      <c r="AG49" s="34" t="n">
        <v>0.0028</v>
      </c>
      <c r="AH49" s="34" t="n">
        <v>0.0024</v>
      </c>
      <c r="AI49" s="34" t="n">
        <v>-9999.9999</v>
      </c>
      <c r="AJ49" s="34" t="n">
        <v>-9999.9999</v>
      </c>
      <c r="AK49" s="34" t="n">
        <v>0.0008</v>
      </c>
      <c r="AL49" s="34" t="n">
        <v>0.0097</v>
      </c>
      <c r="AM49" s="34" t="n">
        <v>0.0075</v>
      </c>
      <c r="AN49" s="34" t="n">
        <v>-9999.9999</v>
      </c>
      <c r="AO49" s="34" t="n">
        <v>0.0045</v>
      </c>
      <c r="AP49" s="34" t="n">
        <v>0.0578</v>
      </c>
      <c r="AQ49" s="34"/>
      <c r="AR49" s="34" t="n">
        <v>0.0012</v>
      </c>
      <c r="AS49" s="34" t="n">
        <v>0.0022</v>
      </c>
      <c r="AT49" s="34" t="n">
        <v>0.0034</v>
      </c>
      <c r="AU49" s="34" t="n">
        <v>0.0055</v>
      </c>
      <c r="AV49" s="34" t="n">
        <v>-9999.9999</v>
      </c>
      <c r="AW49" s="34" t="n">
        <v>-9999.9999</v>
      </c>
      <c r="AX49" s="34" t="n">
        <v>0.0284</v>
      </c>
      <c r="AY49" s="34" t="n">
        <v>0.0308</v>
      </c>
      <c r="AZ49" s="34" t="n">
        <v>0.0592</v>
      </c>
      <c r="BA49" s="34" t="n">
        <v>-9999.9999</v>
      </c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C54" activeCellId="1" sqref="T45:AC45 C54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42086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4.973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5</v>
      </c>
      <c r="J9" s="29" t="n">
        <v>29.85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-5°29,85</v>
      </c>
      <c r="P9" s="29" t="s">
        <v>16</v>
      </c>
      <c r="Q9" s="33" t="n">
        <f aca="false">IF(ISBLANK(I9),"",IF(ISBLANK(J9),"",IF(J9&gt;60,"ERREUR !!",O11*(I9+(J9/60)))))</f>
        <v>-5.4975</v>
      </c>
      <c r="R9" s="33"/>
      <c r="V9" s="127" t="n">
        <v>4.9833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-10°0,04</v>
      </c>
      <c r="P10" s="29" t="s">
        <v>17</v>
      </c>
      <c r="Q10" s="33" t="n">
        <f aca="false">IF(ISBLANK(I10),"",IF(ISBLANK(J10),"",IF(J10&gt;60,"ERREUR !!",O12*(I10+(J10/60)))))</f>
        <v>-10.0006666666667</v>
      </c>
      <c r="R10" s="33"/>
      <c r="S10" s="35"/>
      <c r="T10" s="35"/>
      <c r="V10" s="0" t="n">
        <v>4.9827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42085</v>
      </c>
      <c r="K11" s="38"/>
      <c r="L11" s="38"/>
      <c r="M11" s="38"/>
      <c r="N11" s="39" t="str">
        <f aca="false">I9&amp;"°"&amp;J9</f>
        <v>5°29,85</v>
      </c>
      <c r="O11" s="40" t="n">
        <f aca="false">IF(P9=M10,-1,1)</f>
        <v>-1</v>
      </c>
      <c r="P11" s="41" t="str">
        <f aca="false">TEXT(J11,"aaaa-mm-jj")&amp;"T"&amp;TEXT(J12,"hh:mm:ss")&amp;"z"</f>
        <v>2019-03-23T20:52:06z</v>
      </c>
      <c r="Q11" s="41"/>
      <c r="R11" s="41"/>
      <c r="T11" s="42"/>
      <c r="U11" s="42"/>
      <c r="V11" s="5" t="n">
        <v>4.9755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0.869513888888889</v>
      </c>
      <c r="K12" s="45"/>
      <c r="L12" s="45"/>
      <c r="M12" s="45"/>
      <c r="N12" s="46" t="str">
        <f aca="false">I10&amp;"°"&amp;J10</f>
        <v>10°0,04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4.9763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25.2</v>
      </c>
      <c r="S14" s="55" t="s">
        <v>24</v>
      </c>
      <c r="V14" s="189" t="n">
        <f aca="false">AVERAGE(V8:V13)</f>
        <v>4.97816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25.2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4.9782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0.99699651768164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0.0200052554353539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5.01147516135807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4.9779411336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0.005999688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0.00401641343023088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35" t="n">
        <v>9.4</v>
      </c>
      <c r="F35" s="114" t="n">
        <v>2.3495</v>
      </c>
      <c r="G35" s="267" t="n">
        <v>34.61715</v>
      </c>
      <c r="H35" s="113" t="n">
        <v>500</v>
      </c>
      <c r="I35" s="135" t="n">
        <v>506.8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7" t="n">
        <f aca="false">IF(ISBLANK(E35),"",(0.000824493-(0.0000040899*E35)+(0.000000076438*E35^2)-(0.00000000082467*E35^3)+(0.0000000000053875*E35^4)))</f>
        <v>0.00079215910682294</v>
      </c>
      <c r="L35" s="117" t="n">
        <f aca="false">IF(ISBLANK(E35),"",(-0.00000572466+(0.00000010227*E35)-(0.0000000016546*E35^2)))</f>
        <v>-4.909522456E-006</v>
      </c>
      <c r="M35" s="117" t="n">
        <f aca="false">IF(ISBLANK(E35),"",IF(ISBLANK(G35),(O35+(K35*35)+(L35*35^1.5)+(0.00000048314*35^2)),(O35+(K35*G35)+(L35*G35^1.5)+(0.00000048314*G35^2))))</f>
        <v>1.02675381347869</v>
      </c>
      <c r="N35" s="118" t="n">
        <f aca="false">IF(ISBLANK(D35),"",IF(ISBLANK(G35),J35*(1+0.00001*(35-20)),J35*(1+0.00001*(G35-20))))</f>
        <v>110.85620164906</v>
      </c>
      <c r="O35" s="117" t="n">
        <f aca="false">IF(ISBLANK(E35),"",(0.999842594+(0.00006793952*E35)-(0.00000909529*E35^2)+(0.0000001001685*E35^3)-(0.000000001120083*E35^4)+(0.000000000006536332*E35^5)))</f>
        <v>0.999752498684665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2.42112441698561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2.35803791055105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108.127416462577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105.30997308521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2002</v>
      </c>
      <c r="E36" s="135" t="n">
        <v>12</v>
      </c>
      <c r="F36" s="114" t="n">
        <v>1.9376</v>
      </c>
      <c r="G36" s="206" t="n">
        <v>34.876</v>
      </c>
      <c r="H36" s="113" t="n">
        <v>300</v>
      </c>
      <c r="I36" s="135" t="n">
        <v>301.8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108.59</v>
      </c>
      <c r="K36" s="117" t="n">
        <f aca="false">IF(ISBLANK(E36),"",(0.000824493-(0.0000040899*E36)+(0.000000076438*E36^2)-(0.00000000082467*E36^3)+(0.0000000000053875*E36^4)))</f>
        <v>0.00078510795744</v>
      </c>
      <c r="L36" s="117" t="n">
        <f aca="false">IF(ISBLANK(E36),"",(-0.00000572466+(0.00000010227*E36)-(0.0000000016546*E36^2)))</f>
        <v>-4.7356824E-006</v>
      </c>
      <c r="M36" s="117" t="n">
        <f aca="false">IF(ISBLANK(E36),"",IF(ISBLANK(G36),(O36+(K36*35)+(L36*35^1.5)+(0.00000048314*35^2)),(O36+(K36*G36)+(L36*G36^1.5)+(0.00000048314*G36^2))))</f>
        <v>1.02649334631427</v>
      </c>
      <c r="N36" s="118" t="n">
        <f aca="false">IF(ISBLANK(D36),"",IF(ISBLANK(G36),J36*(1+0.00001*(35-20)),J36*(1+0.00001*(G36-20))))</f>
        <v>108.6061538484</v>
      </c>
      <c r="O36" s="117" t="n">
        <f aca="false">IF(ISBLANK(E36),"",(0.999842594+(0.00006793952*E36)-(0.00000909529*E36^2)+(0.0000001001685*E36^3)-(0.000000001120083*E36^4)+(0.000000000006536332*E36^5)))</f>
        <v>0.999499638055476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2.03599742797456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1.9834492208693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90.9276451333438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88.5808422040232</v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2004</v>
      </c>
      <c r="E37" s="135" t="n">
        <v>12</v>
      </c>
      <c r="F37" s="114" t="n">
        <v>1.979</v>
      </c>
      <c r="G37" s="206" t="n">
        <v>34.8827</v>
      </c>
      <c r="H37" s="113" t="n">
        <v>300</v>
      </c>
      <c r="I37" s="135" t="n">
        <v>302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110.33</v>
      </c>
      <c r="K37" s="117" t="n">
        <f aca="false">IF(ISBLANK(E37),"",(0.000824493-(0.0000040899*E37)+(0.000000076438*E37^2)-(0.00000000082467*E37^3)+(0.0000000000053875*E37^4)))</f>
        <v>0.00078510795744</v>
      </c>
      <c r="L37" s="117" t="n">
        <f aca="false">IF(ISBLANK(E37),"",(-0.00000572466+(0.00000010227*E37)-(0.0000000016546*E37^2)))</f>
        <v>-4.7356824E-006</v>
      </c>
      <c r="M37" s="117" t="n">
        <f aca="false">IF(ISBLANK(E37),"",IF(ISBLANK(G37),(O37+(K37*35)+(L37*35^1.5)+(0.00000048314*35^2)),(O37+(K37*G37)+(L37*G37^1.5)+(0.00000048314*G37^2))))</f>
        <v>1.02649855126728</v>
      </c>
      <c r="N37" s="118" t="n">
        <f aca="false">IF(ISBLANK(D37),"",IF(ISBLANK(G37),J37*(1+0.00001*(35-20)),J37*(1+0.00001*(G37-20))))</f>
        <v>110.34642008291</v>
      </c>
      <c r="O37" s="117" t="n">
        <f aca="false">IF(ISBLANK(E37),"",(0.999842594+(0.00006793952*E37)-(0.00000909529*E37^2)+(0.0000001001685*E37^3)-(0.000000001120083*E37^4)+(0.000000000006536332*E37^5)))</f>
        <v>0.999499638055476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2.04642808992912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1.99360056319871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91.3934784962344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89.0342011524546</v>
      </c>
      <c r="T37" s="32"/>
      <c r="U37" s="32"/>
      <c r="V37" s="122"/>
      <c r="W37" s="122"/>
      <c r="X37" s="122"/>
      <c r="Y37" s="122"/>
      <c r="Z37" s="32"/>
      <c r="AA37" s="32"/>
      <c r="AB37" s="122"/>
      <c r="AC37" s="12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/>
      <c r="B38" s="111"/>
      <c r="C38" s="112" t="n">
        <v>4</v>
      </c>
      <c r="D38" s="113"/>
      <c r="E38" s="135"/>
      <c r="F38" s="114"/>
      <c r="G38" s="206"/>
      <c r="H38" s="113"/>
      <c r="I38" s="135"/>
      <c r="J38" s="116"/>
      <c r="K38" s="117"/>
      <c r="L38" s="117"/>
      <c r="M38" s="117"/>
      <c r="N38" s="118"/>
      <c r="O38" s="117"/>
      <c r="P38" s="119"/>
      <c r="Q38" s="120"/>
      <c r="R38" s="121"/>
      <c r="S38" s="121"/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2006</v>
      </c>
      <c r="E39" s="135" t="n">
        <v>18.7</v>
      </c>
      <c r="F39" s="114" t="n">
        <v>2.4711</v>
      </c>
      <c r="G39" s="206" t="n">
        <v>35.8041</v>
      </c>
      <c r="H39" s="113" t="n">
        <v>100</v>
      </c>
      <c r="I39" s="135" t="n">
        <v>101.5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108.87</v>
      </c>
      <c r="K39" s="117" t="n">
        <f aca="false">IF(ISBLANK(E39),"",(0.000824493-(0.0000040899*E39)+(0.000000076438*E39^2)-(0.00000000082467*E39^3)+(0.0000000000053875*E39^4)))</f>
        <v>0.000770007589862229</v>
      </c>
      <c r="L39" s="117" t="n">
        <f aca="false">IF(ISBLANK(E39),"",(-0.00000572466+(0.00000010227*E39)-(0.0000000016546*E39^2)))</f>
        <v>-4.390808074E-006</v>
      </c>
      <c r="M39" s="117" t="n">
        <f aca="false">IF(ISBLANK(E39),"",IF(ISBLANK(G39),(O39+(K39*35)+(L39*35^1.5)+(0.00000048314*35^2)),(O39+(K39*G39)+(L39*G39^1.5)+(0.00000048314*G39^2))))</f>
        <v>1.02571363107804</v>
      </c>
      <c r="N39" s="118" t="n">
        <f aca="false">IF(ISBLANK(D39),"",IF(ISBLANK(G39),J39*(1+0.00001*(35-20)),J39*(1+0.00001*(G39-20))))</f>
        <v>108.88720592367</v>
      </c>
      <c r="O39" s="117" t="n">
        <f aca="false">IF(ISBLANK(E39),"",(0.999842594+(0.00006793952*E39)-(0.00000909529*E39^2)+(0.0000001001685*E39^3)-(0.000000001120083*E39^4)+(0.000000000006536332*E39^5)))</f>
        <v>0.99846553259297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2.59418480895983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2.52915114936447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115.856293568146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112.951890330617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2007</v>
      </c>
      <c r="E40" s="135" t="n">
        <v>20.8</v>
      </c>
      <c r="F40" s="114" t="n">
        <v>3.0295</v>
      </c>
      <c r="G40" s="206" t="n">
        <v>35.99675</v>
      </c>
      <c r="H40" s="113" t="n">
        <v>80</v>
      </c>
      <c r="I40" s="135" t="n">
        <v>80.2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109.77</v>
      </c>
      <c r="K40" s="117" t="n">
        <f aca="false">IF(ISBLANK(E40),"",(0.000824493-(0.0000040899*E40)+(0.000000076438*E40^2)-(0.00000000082467*E40^3)+(0.0000000000053875*E40^4)))</f>
        <v>0.00076608050163968</v>
      </c>
      <c r="L40" s="117" t="n">
        <f aca="false">IF(ISBLANK(E40),"",(-0.00000572466+(0.00000010227*E40)-(0.0000000016546*E40^2)))</f>
        <v>-4.313290144E-006</v>
      </c>
      <c r="M40" s="117" t="n">
        <f aca="false">IF(ISBLANK(E40),"",IF(ISBLANK(G40),(O40+(K40*35)+(L40*35^1.5)+(0.00000048314*35^2)),(O40+(K40*G40)+(L40*G40^1.5)+(0.00000048314*G40^2))))</f>
        <v>1.02530885108628</v>
      </c>
      <c r="N40" s="118" t="n">
        <f aca="false">IF(ISBLANK(D40),"",IF(ISBLANK(G40),J40*(1+0.00001*(35-20)),J40*(1+0.00001*(G40-20))))</f>
        <v>109.787559632475</v>
      </c>
      <c r="O40" s="117" t="n">
        <f aca="false">IF(ISBLANK(E40),"",(0.999842594+(0.00006793952*E40)-(0.00000909529*E40^2)+(0.0000001001685*E40^3)-(0.000000001120083*E40^4)+(0.000000000006536332*E40^5)))</f>
        <v>0.998037950908755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3.15742554193312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3.07948725751068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141.010624702733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137.529900920427</v>
      </c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2008</v>
      </c>
      <c r="E41" s="135" t="n">
        <v>26.4</v>
      </c>
      <c r="F41" s="114" t="n">
        <v>4.6785</v>
      </c>
      <c r="G41" s="206" t="n">
        <v>36.5193</v>
      </c>
      <c r="H41" s="113" t="n">
        <v>60</v>
      </c>
      <c r="I41" s="135" t="n">
        <v>59.7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108.85</v>
      </c>
      <c r="K41" s="117" t="n">
        <f aca="false">IF(ISBLANK(E41),"",(0.000824493-(0.0000040899*E41)+(0.000000076438*E41^2)-(0.00000000082467*E41^3)+(0.0000000000053875*E41^4)))</f>
        <v>0.00075723714718464</v>
      </c>
      <c r="L41" s="117" t="n">
        <f aca="false">IF(ISBLANK(E41),"",(-0.00000572466+(0.00000010227*E41)-(0.0000000016546*E41^2)))</f>
        <v>-4.177922016E-006</v>
      </c>
      <c r="M41" s="117" t="n">
        <f aca="false">IF(ISBLANK(E41),"",IF(ISBLANK(G41),(O41+(K41*35)+(L41*35^1.5)+(0.00000048314*35^2)),(O41+(K41*G41)+(L41*G41^1.5)+(0.00000048314*G41^2))))</f>
        <v>1.024056042924</v>
      </c>
      <c r="N41" s="118" t="n">
        <f aca="false">IF(ISBLANK(D41),"",IF(ISBLANK(G41),J41*(1+0.00001*(35-20)),J41*(1+0.00001*(G41-20))))</f>
        <v>108.86798125805</v>
      </c>
      <c r="O41" s="117" t="n">
        <f aca="false">IF(ISBLANK(E41),"",(0.999842594+(0.00006793952*E41)-(0.00000909529*E41^2)+(0.0000001001685*E41^3)-(0.000000001120083*E41^4)+(0.000000000006536332*E41^5)))</f>
        <v>0.996679955992022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4.92677414325825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4.8110395688802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220.029733237913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214.86102714619</v>
      </c>
      <c r="T41" s="32"/>
      <c r="U41" s="32"/>
      <c r="V41" s="122"/>
      <c r="W41" s="122"/>
      <c r="X41" s="122"/>
      <c r="Y41" s="122"/>
      <c r="Z41" s="32"/>
      <c r="AA41" s="32"/>
      <c r="AB41" s="122"/>
      <c r="AC41" s="12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206"/>
      <c r="H42" s="113"/>
      <c r="I42" s="135"/>
      <c r="J42" s="116"/>
      <c r="K42" s="117"/>
      <c r="L42" s="117"/>
      <c r="M42" s="117"/>
      <c r="N42" s="118"/>
      <c r="O42" s="117"/>
      <c r="P42" s="119"/>
      <c r="Q42" s="120"/>
      <c r="R42" s="121"/>
      <c r="S42" s="121"/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2009</v>
      </c>
      <c r="E43" s="135" t="n">
        <v>28.2</v>
      </c>
      <c r="F43" s="114" t="n">
        <v>4.3274</v>
      </c>
      <c r="G43" s="206" t="n">
        <v>36.3243</v>
      </c>
      <c r="H43" s="113" t="n">
        <v>40</v>
      </c>
      <c r="I43" s="135" t="n">
        <v>40.2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109.15</v>
      </c>
      <c r="K43" s="117" t="n">
        <f aca="false">IF(ISBLANK(E43),"",(0.000824493-(0.0000040899*E43)+(0.000000076438*E43^2)-(0.00000000082467*E43^3)+(0.0000000000053875*E43^4)))</f>
        <v>0.00075485760789126</v>
      </c>
      <c r="L43" s="117" t="n">
        <f aca="false">IF(ISBLANK(E43),"",(-0.00000572466+(0.00000010227*E43)-(0.0000000016546*E43^2)))</f>
        <v>-4.156450104E-006</v>
      </c>
      <c r="M43" s="117" t="n">
        <f aca="false">IF(ISBLANK(E43),"",IF(ISBLANK(G43),(O43+(K43*35)+(L43*35^1.5)+(0.00000048314*35^2)),(O43+(K43*G43)+(L43*G43^1.5)+(0.00000048314*G43^2))))</f>
        <v>1.02332732937111</v>
      </c>
      <c r="N43" s="118" t="n">
        <f aca="false">IF(ISBLANK(D43),"",IF(ISBLANK(G43),J43*(1+0.00001*(35-20)),J43*(1+0.00001*(G43-20))))</f>
        <v>109.16781797345</v>
      </c>
      <c r="O43" s="117" t="n">
        <f aca="false">IF(ISBLANK(E43),"",(0.999842594+(0.00006793952*E43)-(0.00000909529*E43^2)+(0.0000001001685*E43^3)-(0.000000001120083*E43^4)+(0.000000000006536332*E43^5)))</f>
        <v>0.996180125720464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4.54308623173998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4.43952399329739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202.894231109507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198.269141540661</v>
      </c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2010</v>
      </c>
      <c r="E44" s="135" t="n">
        <v>28.4</v>
      </c>
      <c r="F44" s="114" t="n">
        <v>4.2937</v>
      </c>
      <c r="G44" s="206" t="n">
        <v>36.33655</v>
      </c>
      <c r="H44" s="113" t="n">
        <v>20</v>
      </c>
      <c r="I44" s="135" t="n">
        <v>19.5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109.42</v>
      </c>
      <c r="K44" s="117" t="n">
        <f aca="false">IF(ISBLANK(E44),"",(0.000824493-(0.0000040899*E44)+(0.000000076438*E44^2)-(0.00000000082467*E44^3)+(0.0000000000053875*E44^4)))</f>
        <v>0.00075460631060384</v>
      </c>
      <c r="L44" s="117" t="n">
        <f aca="false">IF(ISBLANK(E44),"",(-0.00000572466+(0.00000010227*E44)-(0.0000000016546*E44^2)))</f>
        <v>-4.154726176E-006</v>
      </c>
      <c r="M44" s="117" t="n">
        <f aca="false">IF(ISBLANK(E44),"",IF(ISBLANK(G44),(O44+(K44*35)+(L44*35^1.5)+(0.00000048314*35^2)),(O44+(K44*G44)+(L44*G44^1.5)+(0.00000048314*G44^2))))</f>
        <v>1.02327043909205</v>
      </c>
      <c r="N44" s="118" t="n">
        <f aca="false">IF(ISBLANK(D44),"",IF(ISBLANK(G44),J44*(1+0.00001*(35-20)),J44*(1+0.00001*(G44-20))))</f>
        <v>109.43787545301</v>
      </c>
      <c r="O44" s="117" t="n">
        <f aca="false">IF(ISBLANK(E44),"",(0.999842594+(0.00006793952*E44)-(0.00000909529*E44^2)+(0.0000001001685*E44^3)-(0.000000001120083*E44^4)+(0.000000000006536332*E44^5)))</f>
        <v>0.996122772415965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4.49624821353577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4.39399795182719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200.802445216508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196.235948528602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2011</v>
      </c>
      <c r="E45" s="135" t="n">
        <v>28.9</v>
      </c>
      <c r="F45" s="114" t="n">
        <v>4.319</v>
      </c>
      <c r="G45" s="206" t="n">
        <v>36.36175</v>
      </c>
      <c r="H45" s="113" t="n">
        <v>0</v>
      </c>
      <c r="I45" s="135" t="n">
        <v>3.6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110.81</v>
      </c>
      <c r="K45" s="117" t="n">
        <f aca="false">IF(ISBLANK(E45),"",(0.000824493-(0.0000040899*E45)+(0.000000076438*E45^2)-(0.00000000082467*E45^3)+(0.0000000000053875*E45^4)))</f>
        <v>0.000753989332274109</v>
      </c>
      <c r="L45" s="117" t="n">
        <f aca="false">IF(ISBLANK(E45),"",(-0.00000572466+(0.00000010227*E45)-(0.0000000016546*E45^2)))</f>
        <v>-4.150995466E-006</v>
      </c>
      <c r="M45" s="117" t="n">
        <f aca="false">IF(ISBLANK(E45),"",IF(ISBLANK(G45),(O45+(K45*35)+(L45*35^1.5)+(0.00000048314*35^2)),(O45+(K45*G45)+(L45*G45^1.5)+(0.00000048314*G45^2))))</f>
        <v>1.02312282698392</v>
      </c>
      <c r="N45" s="118" t="n">
        <f aca="false">IF(ISBLANK(D45),"",IF(ISBLANK(G45),J45*(1+0.00001*(35-20)),J45*(1+0.00001*(G45-20))))</f>
        <v>110.828130455175</v>
      </c>
      <c r="O45" s="117" t="n">
        <f aca="false">IF(ISBLANK(E45),"",(0.999842594+(0.00006793952*E45)-(0.00000909529*E45^2)+(0.0000001001685*E45^3)-(0.000000001120083*E45^4)+(0.000000000006536332*E45^5)))</f>
        <v>0.995977822369731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4.46504147937052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4.3641304461294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199.408752468687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194.902065724139</v>
      </c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206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6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56"/>
      <c r="F48" s="157"/>
      <c r="G48" s="158"/>
      <c r="H48" s="156"/>
      <c r="I48" s="159"/>
      <c r="J48" s="116" t="s">
        <v>99</v>
      </c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str">
        <f aca="false">IF(ISBLANK(D48),"",IF(ISBLANK(G48),J48*(1+0.00001*(35-20)),J48*(1+0.00001*(G48-20))))</f>
        <v/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e">
        <f aca="false">IF(ISBLANK(D49),"",IF(ISBLANK(G49),J49*(1+0.00001*(35-20)),J49*(1+0.00001*(G49-20))))</f>
        <v>#VALUE!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I28" colorId="64" zoomScale="100" zoomScaleNormal="100" zoomScalePageLayoutView="100" workbookViewId="0">
      <selection pane="topLeft" activeCell="AZ38" activeCellId="1" sqref="T45:AC45 AZ3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42086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4.973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4</v>
      </c>
      <c r="J9" s="29" t="n">
        <v>59.9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-4°59,9</v>
      </c>
      <c r="P9" s="29" t="s">
        <v>16</v>
      </c>
      <c r="Q9" s="33" t="n">
        <f aca="false">IF(ISBLANK(I9),"",IF(ISBLANK(J9),"",IF(J9&gt;60,"ERREUR !!",O11*(I9+(J9/60)))))</f>
        <v>-4.99833333333333</v>
      </c>
      <c r="R9" s="33"/>
      <c r="V9" s="127" t="n">
        <v>4.9833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-10°0,09</v>
      </c>
      <c r="P10" s="29" t="s">
        <v>17</v>
      </c>
      <c r="Q10" s="33" t="n">
        <f aca="false">IF(ISBLANK(I10),"",IF(ISBLANK(J10),"",IF(J10&gt;60,"ERREUR !!",O12*(I10+(J10/60)))))</f>
        <v>-10.0015</v>
      </c>
      <c r="R10" s="33"/>
      <c r="S10" s="35"/>
      <c r="T10" s="35"/>
      <c r="V10" s="0" t="n">
        <v>4.9827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42086</v>
      </c>
      <c r="K11" s="38"/>
      <c r="L11" s="38"/>
      <c r="M11" s="38"/>
      <c r="N11" s="39" t="str">
        <f aca="false">I9&amp;"°"&amp;J9</f>
        <v>4°59,9</v>
      </c>
      <c r="O11" s="40" t="n">
        <f aca="false">IF(P9=M10,-1,1)</f>
        <v>-1</v>
      </c>
      <c r="P11" s="41" t="str">
        <f aca="false">TEXT(J11,"aaaa-mm-jj")&amp;"T"&amp;TEXT(J12,"hh:mm:ss")&amp;"z"</f>
        <v>2019-03-24T00:45:38z</v>
      </c>
      <c r="Q11" s="41"/>
      <c r="R11" s="41"/>
      <c r="T11" s="42"/>
      <c r="U11" s="42"/>
      <c r="V11" s="5" t="n">
        <v>4.9755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0.0316898148148148</v>
      </c>
      <c r="K12" s="45"/>
      <c r="L12" s="45"/>
      <c r="M12" s="45"/>
      <c r="N12" s="46" t="str">
        <f aca="false">I10&amp;"°"&amp;J10</f>
        <v>10°0,09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4.9763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25.2</v>
      </c>
      <c r="S14" s="55" t="s">
        <v>24</v>
      </c>
      <c r="V14" s="189" t="n">
        <f aca="false">AVERAGE(V8:V13)</f>
        <v>4.97816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25.2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4.9782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0.99699651768164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0.0200052554353539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5.01147516135807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4.9779411336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0.005999688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0.00401641343023088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2012</v>
      </c>
      <c r="E35" s="135" t="n">
        <v>12</v>
      </c>
      <c r="F35" s="114" t="n">
        <v>2.4654</v>
      </c>
      <c r="G35" s="202" t="n">
        <v>34.6448</v>
      </c>
      <c r="H35" s="113" t="n">
        <v>500</v>
      </c>
      <c r="I35" s="135" t="n">
        <v>507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110.46</v>
      </c>
      <c r="K35" s="117" t="n">
        <f aca="false">IF(ISBLANK(E35),"",(0.000824493-(0.0000040899*E35)+(0.000000076438*E35^2)-(0.00000000082467*E35^3)+(0.0000000000053875*E35^4)))</f>
        <v>0.00078510795744</v>
      </c>
      <c r="L35" s="117" t="n">
        <f aca="false">IF(ISBLANK(E35),"",(-0.00000572466+(0.00000010227*E35)-(0.0000000016546*E35^2)))</f>
        <v>-4.7356824E-006</v>
      </c>
      <c r="M35" s="117" t="n">
        <f aca="false">IF(ISBLANK(E35),"",IF(ISBLANK(G35),(O35+(K35*35)+(L35*35^1.5)+(0.00000048314*35^2)),(O35+(K35*G35)+(L35*G35^1.5)+(0.00000048314*G35^2))))</f>
        <v>1.02631374660851</v>
      </c>
      <c r="N35" s="118" t="n">
        <f aca="false">IF(ISBLANK(D35),"",IF(ISBLANK(G35),J35*(1+0.00001*(35-20)),J35*(1+0.00001*(G35-20))))</f>
        <v>110.47617664608</v>
      </c>
      <c r="O35" s="117" t="n">
        <f aca="false">IF(ISBLANK(E35),"",(0.999842594+(0.00006793952*E35)-(0.00000909529*E35^2)+(0.0000001001685*E35^3)-(0.000000001120083*E35^4)+(0.000000000006536332*E35^5)))</f>
        <v>0.999499638055476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2.55024146759787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2.48485560680176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113.893783942921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110.973651399767</v>
      </c>
      <c r="T35" s="32" t="n">
        <v>0</v>
      </c>
      <c r="U35" s="32" t="n">
        <v>0</v>
      </c>
      <c r="V35" s="122" t="n">
        <v>34.4</v>
      </c>
      <c r="W35" s="122" t="n">
        <v>33.6</v>
      </c>
      <c r="X35" s="122" t="n">
        <v>34.4</v>
      </c>
      <c r="Y35" s="122" t="n">
        <v>33.6</v>
      </c>
      <c r="Z35" s="32" t="n">
        <v>2.84</v>
      </c>
      <c r="AA35" s="32" t="n">
        <v>2.78</v>
      </c>
      <c r="AB35" s="122" t="n">
        <v>20</v>
      </c>
      <c r="AC35" s="122" t="n">
        <v>19.5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2013</v>
      </c>
      <c r="E36" s="135" t="n">
        <v>14.3</v>
      </c>
      <c r="F36" s="114" t="n">
        <v>1.9571</v>
      </c>
      <c r="G36" s="202" t="n">
        <v>34.9803</v>
      </c>
      <c r="H36" s="113" t="n">
        <v>300</v>
      </c>
      <c r="I36" s="135" t="n">
        <v>302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109.83</v>
      </c>
      <c r="K36" s="117" t="n">
        <f aca="false">IF(ISBLANK(E36),"",(0.000824493-(0.0000040899*E36)+(0.000000076438*E36^2)-(0.00000000082467*E36^3)+(0.0000000000053875*E36^4)))</f>
        <v>0.000779452015395849</v>
      </c>
      <c r="L36" s="117" t="n">
        <f aca="false">IF(ISBLANK(E36),"",(-0.00000572466+(0.00000010227*E36)-(0.0000000016546*E36^2)))</f>
        <v>-4.600548154E-006</v>
      </c>
      <c r="M36" s="117" t="n">
        <f aca="false">IF(ISBLANK(E36),"",IF(ISBLANK(G36),(O36+(K36*35)+(L36*35^1.5)+(0.00000048314*35^2)),(O36+(K36*G36)+(L36*G36^1.5)+(0.00000048314*G36^2))))</f>
        <v>1.02610906525988</v>
      </c>
      <c r="N36" s="118" t="n">
        <f aca="false">IF(ISBLANK(D36),"",IF(ISBLANK(G36),J36*(1+0.00001*(35-20)),J36*(1+0.00001*(G36-20))))</f>
        <v>109.84645286349</v>
      </c>
      <c r="O36" s="117" t="n">
        <f aca="false">IF(ISBLANK(E36),"",(0.999842594+(0.00006793952*E36)-(0.00000909529*E36^2)+(0.0000001001685*E36^3)-(0.000000001120083*E36^4)+(0.000000000006536332*E36^5)))</f>
        <v>0.999204217680293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2.03299043120209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1.98126154424647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90.7933526574853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88.4831405660473</v>
      </c>
      <c r="T36" s="32" t="n">
        <v>0</v>
      </c>
      <c r="U36" s="32" t="n">
        <v>0</v>
      </c>
      <c r="V36" s="122" t="n">
        <v>29.9</v>
      </c>
      <c r="W36" s="122" t="n">
        <v>29.2</v>
      </c>
      <c r="X36" s="122" t="n">
        <v>29.9</v>
      </c>
      <c r="Y36" s="122" t="n">
        <v>29.2</v>
      </c>
      <c r="Z36" s="32" t="n">
        <v>2.36</v>
      </c>
      <c r="AA36" s="32" t="n">
        <v>2.31</v>
      </c>
      <c r="AB36" s="122" t="n">
        <v>13</v>
      </c>
      <c r="AC36" s="122" t="n">
        <v>12.7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202"/>
      <c r="H37" s="113"/>
      <c r="I37" s="135"/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32"/>
      <c r="U37" s="32"/>
      <c r="V37" s="122"/>
      <c r="W37" s="122"/>
      <c r="X37" s="122"/>
      <c r="Y37" s="122"/>
      <c r="Z37" s="32"/>
      <c r="AA37" s="32"/>
      <c r="AB37" s="32"/>
      <c r="AC37" s="3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2014</v>
      </c>
      <c r="E38" s="135" t="n">
        <v>17</v>
      </c>
      <c r="F38" s="114" t="n">
        <v>2.0866</v>
      </c>
      <c r="G38" s="202" t="n">
        <v>35.4426</v>
      </c>
      <c r="H38" s="113" t="n">
        <v>100</v>
      </c>
      <c r="I38" s="135" t="n">
        <v>102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112.03</v>
      </c>
      <c r="K38" s="117" t="n">
        <f aca="false">IF(ISBLANK(E38),"",(0.000824493-(0.0000040899*E38)+(0.000000076438*E38^2)-(0.00000000082467*E38^3)+(0.0000000000053875*E38^4)))</f>
        <v>0.0007734536476775</v>
      </c>
      <c r="L38" s="117" t="n">
        <f aca="false">IF(ISBLANK(E38),"",(-0.00000572466+(0.00000010227*E38)-(0.0000000016546*E38^2)))</f>
        <v>-4.4642494E-006</v>
      </c>
      <c r="M38" s="117" t="n">
        <f aca="false">IF(ISBLANK(E38),"",IF(ISBLANK(G38),(O38+(K38*35)+(L38*35^1.5)+(0.00000048314*35^2)),(O38+(K38*G38)+(L38*G38^1.5)+(0.00000048314*G38^2))))</f>
        <v>1.0258550336857</v>
      </c>
      <c r="N38" s="118" t="n">
        <f aca="false">IF(ISBLANK(D38),"",IF(ISBLANK(G38),J38*(1+0.00001*(35-20)),J38*(1+0.00001*(G38-20))))</f>
        <v>112.04730034478</v>
      </c>
      <c r="O38" s="117" t="n">
        <f aca="false">IF(ISBLANK(E38),"",(0.999842594+(0.00006793952*E38)-(0.00000909529*E38^2)+(0.0000001001685*E38^3)-(0.000000001120083*E38^4)+(0.000000000006536332*E38^5)))</f>
        <v>0.998776885075001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2.12518437842499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2.07162250867905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94.9107343404599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92.5186612376062</v>
      </c>
      <c r="T38" s="32" t="n">
        <v>0.02</v>
      </c>
      <c r="U38" s="32" t="n">
        <v>0.02</v>
      </c>
      <c r="V38" s="122" t="n">
        <v>23.4</v>
      </c>
      <c r="W38" s="122" t="n">
        <v>22.9</v>
      </c>
      <c r="X38" s="122" t="n">
        <v>23.4</v>
      </c>
      <c r="Y38" s="122" t="n">
        <v>22.9</v>
      </c>
      <c r="Z38" s="32" t="n">
        <v>1.95</v>
      </c>
      <c r="AA38" s="32" t="n">
        <v>1.91</v>
      </c>
      <c r="AB38" s="32" t="n">
        <v>7.8</v>
      </c>
      <c r="AC38" s="32" t="n">
        <v>7.62</v>
      </c>
      <c r="AD38" s="152" t="n">
        <v>0.0198</v>
      </c>
      <c r="AE38" s="152" t="n">
        <v>0.0098</v>
      </c>
      <c r="AF38" s="152" t="n">
        <v>0.0036</v>
      </c>
      <c r="AG38" s="152" t="n">
        <v>0.0241</v>
      </c>
      <c r="AH38" s="152" t="n">
        <v>0.0111</v>
      </c>
      <c r="AI38" s="152" t="n">
        <v>0.0015</v>
      </c>
      <c r="AJ38" s="152" t="n">
        <v>0.001</v>
      </c>
      <c r="AK38" s="152" t="n">
        <v>0.0007</v>
      </c>
      <c r="AL38" s="152" t="n">
        <v>0.0288</v>
      </c>
      <c r="AM38" s="152" t="n">
        <v>0.0037</v>
      </c>
      <c r="AN38" s="152" t="n">
        <v>0.001</v>
      </c>
      <c r="AO38" s="152" t="n">
        <v>-9999.9999</v>
      </c>
      <c r="AP38" s="152" t="n">
        <v>0.0048</v>
      </c>
      <c r="AQ38" s="152"/>
      <c r="AR38" s="152" t="n">
        <v>0.0434</v>
      </c>
      <c r="AS38" s="152" t="n">
        <v>0.01</v>
      </c>
      <c r="AT38" s="152" t="n">
        <v>0.0534</v>
      </c>
      <c r="AU38" s="152" t="n">
        <v>0.0108</v>
      </c>
      <c r="AV38" s="152" t="n">
        <v>-9999.9999</v>
      </c>
      <c r="AW38" s="152" t="n">
        <v>-9999.9999</v>
      </c>
      <c r="AX38" s="152" t="n">
        <v>0.0209</v>
      </c>
      <c r="AY38" s="152" t="n">
        <v>0.0669</v>
      </c>
      <c r="AZ38" s="152" t="n">
        <v>0.0878</v>
      </c>
      <c r="BA38" s="152" t="n">
        <v>0.0023</v>
      </c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2015</v>
      </c>
      <c r="E39" s="135" t="n">
        <v>17.3</v>
      </c>
      <c r="F39" s="114" t="n">
        <v>2.0687</v>
      </c>
      <c r="G39" s="202" t="n">
        <v>35.4415</v>
      </c>
      <c r="H39" s="113" t="n">
        <v>100</v>
      </c>
      <c r="I39" s="135" t="n">
        <v>102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110.12</v>
      </c>
      <c r="K39" s="117" t="n">
        <f aca="false">IF(ISBLANK(E39),"",(0.000824493-(0.0000040899*E39)+(0.000000076438*E39^2)-(0.00000000082467*E39^3)+(0.0000000000053875*E39^4)))</f>
        <v>0.000772827533782449</v>
      </c>
      <c r="L39" s="117" t="n">
        <f aca="false">IF(ISBLANK(E39),"",(-0.00000572466+(0.00000010227*E39)-(0.0000000016546*E39^2)))</f>
        <v>-4.450594234E-006</v>
      </c>
      <c r="M39" s="117" t="n">
        <f aca="false">IF(ISBLANK(E39),"",IF(ISBLANK(G39),(O39+(K39*35)+(L39*35^1.5)+(0.00000048314*35^2)),(O39+(K39*G39)+(L39*G39^1.5)+(0.00000048314*G39^2))))</f>
        <v>1.02578225529415</v>
      </c>
      <c r="N39" s="118" t="n">
        <f aca="false">IF(ISBLANK(D39),"",IF(ISBLANK(G39),J39*(1+0.00001*(35-20)),J39*(1+0.00001*(G39-20))))</f>
        <v>110.1370041798</v>
      </c>
      <c r="O39" s="117" t="n">
        <f aca="false">IF(ISBLANK(E39),"",(0.999842594+(0.00006793952*E39)-(0.00000909529*E39^2)+(0.0000001001685*E39^3)-(0.000000001120083*E39^4)+(0.000000000006536332*E39^5)))</f>
        <v>0.998724260572406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2.14404805872365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2.09015904462963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95.753186302598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93.3465029331595</v>
      </c>
      <c r="T39" s="32" t="n">
        <v>0.02</v>
      </c>
      <c r="U39" s="32" t="n">
        <v>0.02</v>
      </c>
      <c r="V39" s="122" t="n">
        <v>23.4</v>
      </c>
      <c r="W39" s="122" t="n">
        <v>22.9</v>
      </c>
      <c r="X39" s="122" t="n">
        <v>23.4</v>
      </c>
      <c r="Y39" s="122" t="n">
        <v>22.9</v>
      </c>
      <c r="Z39" s="32" t="n">
        <v>1.87</v>
      </c>
      <c r="AA39" s="32" t="n">
        <v>1.83</v>
      </c>
      <c r="AB39" s="32" t="n">
        <v>7.78</v>
      </c>
      <c r="AC39" s="32" t="n">
        <v>7.6</v>
      </c>
      <c r="AD39" s="152" t="n">
        <v>0.0343</v>
      </c>
      <c r="AE39" s="152" t="n">
        <v>0.0194</v>
      </c>
      <c r="AF39" s="152" t="n">
        <v>0.005</v>
      </c>
      <c r="AG39" s="152" t="n">
        <v>0.0442</v>
      </c>
      <c r="AH39" s="152" t="n">
        <v>0.0177</v>
      </c>
      <c r="AI39" s="152" t="n">
        <v>0.0026</v>
      </c>
      <c r="AJ39" s="152" t="n">
        <v>0.0033</v>
      </c>
      <c r="AK39" s="152" t="n">
        <v>0.0012</v>
      </c>
      <c r="AL39" s="152" t="n">
        <v>0.048</v>
      </c>
      <c r="AM39" s="152" t="n">
        <v>0.0057</v>
      </c>
      <c r="AN39" s="152" t="n">
        <v>0.0018</v>
      </c>
      <c r="AO39" s="152" t="n">
        <v>-9999.9999</v>
      </c>
      <c r="AP39" s="152" t="n">
        <v>0.0169</v>
      </c>
      <c r="AQ39" s="152"/>
      <c r="AR39" s="152" t="n">
        <v>0.086</v>
      </c>
      <c r="AS39" s="152" t="n">
        <v>0.0255</v>
      </c>
      <c r="AT39" s="152" t="n">
        <v>0.1115</v>
      </c>
      <c r="AU39" s="152" t="n">
        <v>0.0217</v>
      </c>
      <c r="AV39" s="152" t="n">
        <v>-9999.9999</v>
      </c>
      <c r="AW39" s="152" t="n">
        <v>-9999.9999</v>
      </c>
      <c r="AX39" s="152" t="n">
        <v>0.0505</v>
      </c>
      <c r="AY39" s="152" t="n">
        <v>0.1297</v>
      </c>
      <c r="AZ39" s="152" t="n">
        <v>0.1802</v>
      </c>
      <c r="BA39" s="152" t="n">
        <v>0.0034</v>
      </c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2016</v>
      </c>
      <c r="E40" s="135" t="n">
        <v>19.1</v>
      </c>
      <c r="F40" s="114" t="n">
        <v>2.5358</v>
      </c>
      <c r="G40" s="202" t="n">
        <v>35.73755</v>
      </c>
      <c r="H40" s="113" t="n">
        <v>80</v>
      </c>
      <c r="I40" s="135" t="n">
        <v>81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107.63</v>
      </c>
      <c r="K40" s="117" t="n">
        <f aca="false">IF(ISBLANK(E40),"",(0.000824493-(0.0000040899*E40)+(0.000000076438*E40^2)-(0.00000000082467*E40^3)+(0.0000000000053875*E40^4)))</f>
        <v>0.000769232065238169</v>
      </c>
      <c r="L40" s="117" t="n">
        <f aca="false">IF(ISBLANK(E40),"",(-0.00000572466+(0.00000010227*E40)-(0.0000000016546*E40^2)))</f>
        <v>-4.374917626E-006</v>
      </c>
      <c r="M40" s="117" t="n">
        <f aca="false">IF(ISBLANK(E40),"",IF(ISBLANK(G40),(O40+(K40*35)+(L40*35^1.5)+(0.00000048314*35^2)),(O40+(K40*G40)+(L40*G40^1.5)+(0.00000048314*G40^2))))</f>
        <v>1.02556054976852</v>
      </c>
      <c r="N40" s="118" t="n">
        <f aca="false">IF(ISBLANK(D40),"",IF(ISBLANK(G40),J40*(1+0.00001*(35-20)),J40*(1+0.00001*(G40-20))))</f>
        <v>107.646938325065</v>
      </c>
      <c r="O40" s="117" t="n">
        <f aca="false">IF(ISBLANK(E40),"",(0.999842594+(0.00006793952*E40)-(0.00000909529*E40^2)+(0.0000001001685*E40^3)-(0.000000001120083*E40^4)+(0.000000000006536332*E40^5)))</f>
        <v>0.998387694553484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2.69379460481754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2.62665583755689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120.304867051151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117.306449705291</v>
      </c>
      <c r="T40" s="32" t="n">
        <v>0.08</v>
      </c>
      <c r="U40" s="32" t="n">
        <v>0.08</v>
      </c>
      <c r="V40" s="122" t="n">
        <v>17.3</v>
      </c>
      <c r="W40" s="122" t="n">
        <v>16.9</v>
      </c>
      <c r="X40" s="122" t="n">
        <v>17.2</v>
      </c>
      <c r="Y40" s="122" t="n">
        <v>16.8</v>
      </c>
      <c r="Z40" s="32" t="n">
        <v>1.44</v>
      </c>
      <c r="AA40" s="32" t="n">
        <v>1.41</v>
      </c>
      <c r="AB40" s="32" t="n">
        <v>5.28</v>
      </c>
      <c r="AC40" s="32" t="n">
        <v>5.16</v>
      </c>
      <c r="AD40" s="152" t="n">
        <v>0.0472</v>
      </c>
      <c r="AE40" s="152" t="n">
        <v>0.0299</v>
      </c>
      <c r="AF40" s="152" t="n">
        <v>0.0067</v>
      </c>
      <c r="AG40" s="152" t="n">
        <v>0.0619</v>
      </c>
      <c r="AH40" s="152" t="n">
        <v>0.0312</v>
      </c>
      <c r="AI40" s="152" t="n">
        <v>0.007</v>
      </c>
      <c r="AJ40" s="152" t="n">
        <v>0.0102</v>
      </c>
      <c r="AK40" s="152" t="n">
        <v>-9999.9999</v>
      </c>
      <c r="AL40" s="152" t="n">
        <v>0.0689</v>
      </c>
      <c r="AM40" s="152" t="n">
        <v>0.0078</v>
      </c>
      <c r="AN40" s="152" t="n">
        <v>0.0028</v>
      </c>
      <c r="AO40" s="152" t="n">
        <v>-9999.9999</v>
      </c>
      <c r="AP40" s="152" t="n">
        <v>0.0431</v>
      </c>
      <c r="AQ40" s="152"/>
      <c r="AR40" s="152" t="n">
        <v>0.1025</v>
      </c>
      <c r="AS40" s="152" t="n">
        <v>0.0702</v>
      </c>
      <c r="AT40" s="152" t="n">
        <v>0.1727</v>
      </c>
      <c r="AU40" s="152" t="n">
        <v>0.0311</v>
      </c>
      <c r="AV40" s="152" t="n">
        <v>-9999.9999</v>
      </c>
      <c r="AW40" s="152" t="n">
        <v>-9999.9999</v>
      </c>
      <c r="AX40" s="152" t="n">
        <v>0.0862</v>
      </c>
      <c r="AY40" s="152" t="n">
        <v>0.2224</v>
      </c>
      <c r="AZ40" s="152" t="n">
        <v>0.3086</v>
      </c>
      <c r="BA40" s="152" t="n">
        <v>0.0027</v>
      </c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2017</v>
      </c>
      <c r="E41" s="135" t="n">
        <v>21.9</v>
      </c>
      <c r="F41" s="114" t="n">
        <v>3.1471</v>
      </c>
      <c r="G41" s="202" t="n">
        <v>36.01035</v>
      </c>
      <c r="H41" s="113" t="n">
        <v>60</v>
      </c>
      <c r="I41" s="135" t="n">
        <v>60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109.96</v>
      </c>
      <c r="K41" s="117" t="n">
        <f aca="false">IF(ISBLANK(E41),"",(0.000824493-(0.0000040899*E41)+(0.000000076438*E41^2)-(0.00000000082467*E41^3)+(0.0000000000053875*E41^4)))</f>
        <v>0.000764161995385909</v>
      </c>
      <c r="L41" s="117" t="n">
        <f aca="false">IF(ISBLANK(E41),"",(-0.00000572466+(0.00000010227*E41)-(0.0000000016546*E41^2)))</f>
        <v>-4.278509706E-006</v>
      </c>
      <c r="M41" s="117" t="n">
        <f aca="false">IF(ISBLANK(E41),"",IF(ISBLANK(G41),(O41+(K41*35)+(L41*35^1.5)+(0.00000048314*35^2)),(O41+(K41*G41)+(L41*G41^1.5)+(0.00000048314*G41^2))))</f>
        <v>1.02501536620995</v>
      </c>
      <c r="N41" s="118" t="n">
        <f aca="false">IF(ISBLANK(D41),"",IF(ISBLANK(G41),J41*(1+0.00001*(35-20)),J41*(1+0.00001*(G41-20))))</f>
        <v>109.97760498086</v>
      </c>
      <c r="O41" s="117" t="n">
        <f aca="false">IF(ISBLANK(E41),"",(0.999842594+(0.00006793952*E41)-(0.00000909529*E41^2)+(0.0000001001685*E41^3)-(0.000000001120083*E41^4)+(0.000000000006536332*E41^5)))</f>
        <v>0.997795672440038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3.27483424839673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3.19491234605157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146.254097533398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142.684785374663</v>
      </c>
      <c r="T41" s="32" t="n">
        <v>0.5</v>
      </c>
      <c r="U41" s="32" t="n">
        <v>0.49</v>
      </c>
      <c r="V41" s="122" t="n">
        <v>10.5</v>
      </c>
      <c r="W41" s="122" t="n">
        <v>10.2</v>
      </c>
      <c r="X41" s="32" t="n">
        <v>9.96</v>
      </c>
      <c r="Y41" s="32" t="n">
        <v>9.73</v>
      </c>
      <c r="Z41" s="32" t="n">
        <v>0.93</v>
      </c>
      <c r="AA41" s="32" t="n">
        <v>0.91</v>
      </c>
      <c r="AB41" s="32" t="n">
        <v>3.37</v>
      </c>
      <c r="AC41" s="32" t="n">
        <v>3.29</v>
      </c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202"/>
      <c r="H42" s="113"/>
      <c r="I42" s="135"/>
      <c r="J42" s="116"/>
      <c r="K42" s="117"/>
      <c r="L42" s="117"/>
      <c r="M42" s="117"/>
      <c r="N42" s="118"/>
      <c r="O42" s="117"/>
      <c r="P42" s="119"/>
      <c r="Q42" s="120"/>
      <c r="R42" s="121"/>
      <c r="S42" s="121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2018</v>
      </c>
      <c r="E43" s="135" t="n">
        <v>24.8</v>
      </c>
      <c r="F43" s="114" t="n">
        <v>4.4161</v>
      </c>
      <c r="G43" s="202" t="n">
        <v>36.3236</v>
      </c>
      <c r="H43" s="113" t="n">
        <v>40</v>
      </c>
      <c r="I43" s="135" t="n">
        <v>40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109.32</v>
      </c>
      <c r="K43" s="117" t="n">
        <f aca="false">IF(ISBLANK(E43),"",(0.000824493-(0.0000040899*E43)+(0.000000076438*E43^2)-(0.00000000082467*E43^3)+(0.0000000000053875*E43^4)))</f>
        <v>0.00075953517486848</v>
      </c>
      <c r="L43" s="117" t="n">
        <f aca="false">IF(ISBLANK(E43),"",(-0.00000572466+(0.00000010227*E43)-(0.0000000016546*E43^2)))</f>
        <v>-4.206009184E-006</v>
      </c>
      <c r="M43" s="117" t="n">
        <f aca="false">IF(ISBLANK(E43),"",IF(ISBLANK(G43),(O43+(K43*35)+(L43*35^1.5)+(0.00000048314*35^2)),(O43+(K43*G43)+(L43*G43^1.5)+(0.00000048314*G43^2))))</f>
        <v>1.02440475003504</v>
      </c>
      <c r="N43" s="118" t="n">
        <f aca="false">IF(ISBLANK(D43),"",IF(ISBLANK(G43),J43*(1+0.00001*(35-20)),J43*(1+0.00001*(G43-20))))</f>
        <v>109.33784495952</v>
      </c>
      <c r="O43" s="117" t="n">
        <f aca="false">IF(ISBLANK(E43),"",(0.999842594+(0.00006793952*E43)-(0.00000909529*E43^2)+(0.0000001001685*E43^3)-(0.000000001120083*E43^4)+(0.000000000006536332*E43^5)))</f>
        <v>0.997099016400065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4.62918917057599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4.51890638970355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206.739588357924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201.81435936416</v>
      </c>
      <c r="T43" s="32" t="n">
        <v>0.03</v>
      </c>
      <c r="U43" s="32" t="n">
        <v>0.03</v>
      </c>
      <c r="V43" s="32" t="n">
        <v>0.43</v>
      </c>
      <c r="W43" s="32" t="n">
        <v>0.42</v>
      </c>
      <c r="X43" s="32" t="n">
        <v>0.4</v>
      </c>
      <c r="Y43" s="32" t="n">
        <v>0.39</v>
      </c>
      <c r="Z43" s="32" t="n">
        <v>0.3</v>
      </c>
      <c r="AA43" s="32" t="n">
        <v>0.29</v>
      </c>
      <c r="AB43" s="32" t="n">
        <v>1.65</v>
      </c>
      <c r="AC43" s="32" t="n">
        <v>1.61</v>
      </c>
      <c r="AD43" s="152" t="n">
        <v>0.06</v>
      </c>
      <c r="AE43" s="152" t="n">
        <v>0.0627</v>
      </c>
      <c r="AF43" s="152" t="n">
        <v>0.0332</v>
      </c>
      <c r="AG43" s="152" t="n">
        <v>0.1058</v>
      </c>
      <c r="AH43" s="152" t="n">
        <v>0.0266</v>
      </c>
      <c r="AI43" s="152" t="n">
        <v>0.002</v>
      </c>
      <c r="AJ43" s="152" t="n">
        <v>0.0012</v>
      </c>
      <c r="AK43" s="152" t="n">
        <v>0.0032</v>
      </c>
      <c r="AL43" s="152" t="n">
        <v>0.1627</v>
      </c>
      <c r="AM43" s="152" t="n">
        <v>0.0172</v>
      </c>
      <c r="AN43" s="152" t="n">
        <v>0.0057</v>
      </c>
      <c r="AO43" s="152" t="n">
        <v>0.0025</v>
      </c>
      <c r="AP43" s="152" t="n">
        <v>0.1485</v>
      </c>
      <c r="AQ43" s="152"/>
      <c r="AR43" s="152" t="n">
        <v>0.0199</v>
      </c>
      <c r="AS43" s="152" t="n">
        <v>0.0646</v>
      </c>
      <c r="AT43" s="152" t="n">
        <v>0.0845</v>
      </c>
      <c r="AU43" s="152" t="n">
        <v>0.0337</v>
      </c>
      <c r="AV43" s="152" t="n">
        <v>-9999.9999</v>
      </c>
      <c r="AW43" s="152" t="n">
        <v>-9999.9999</v>
      </c>
      <c r="AX43" s="152" t="n">
        <v>0.1386</v>
      </c>
      <c r="AY43" s="152" t="n">
        <v>0.3679</v>
      </c>
      <c r="AZ43" s="152" t="n">
        <v>0.5065</v>
      </c>
      <c r="BA43" s="152" t="n">
        <v>0.0054</v>
      </c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2019</v>
      </c>
      <c r="E44" s="135" t="n">
        <v>28.4</v>
      </c>
      <c r="F44" s="114" t="n">
        <v>4.2354</v>
      </c>
      <c r="G44" s="202" t="n">
        <v>36.3298</v>
      </c>
      <c r="H44" s="113" t="n">
        <v>20</v>
      </c>
      <c r="I44" s="135" t="n">
        <v>20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108.2</v>
      </c>
      <c r="K44" s="117" t="n">
        <f aca="false">IF(ISBLANK(E44),"",(0.000824493-(0.0000040899*E44)+(0.000000076438*E44^2)-(0.00000000082467*E44^3)+(0.0000000000053875*E44^4)))</f>
        <v>0.00075460631060384</v>
      </c>
      <c r="L44" s="117" t="n">
        <f aca="false">IF(ISBLANK(E44),"",(-0.00000572466+(0.00000010227*E44)-(0.0000000016546*E44^2)))</f>
        <v>-4.154726176E-006</v>
      </c>
      <c r="M44" s="117" t="n">
        <f aca="false">IF(ISBLANK(E44),"",IF(ISBLANK(G44),(O44+(K44*35)+(L44*35^1.5)+(0.00000048314*35^2)),(O44+(K44*G44)+(L44*G44^1.5)+(0.00000048314*G44^2))))</f>
        <v>1.0232653620852</v>
      </c>
      <c r="N44" s="118" t="n">
        <f aca="false">IF(ISBLANK(D44),"",IF(ISBLANK(G44),J44*(1+0.00001*(35-20)),J44*(1+0.00001*(G44-20))))</f>
        <v>108.2176688436</v>
      </c>
      <c r="O44" s="117" t="n">
        <f aca="false">IF(ISBLANK(E44),"",(0.999842594+(0.00006793952*E44)-(0.00000909529*E44^2)+(0.0000001001685*E44^3)-(0.000000001120083*E44^4)+(0.000000000006536332*E44^5)))</f>
        <v>0.996122772415965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4.48594373450313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4.38394956061223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200.34224718291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195.787187376942</v>
      </c>
      <c r="T44" s="32" t="n">
        <v>0.02</v>
      </c>
      <c r="U44" s="32" t="n">
        <v>0.02</v>
      </c>
      <c r="V44" s="32" t="n">
        <v>0.04</v>
      </c>
      <c r="W44" s="32" t="n">
        <v>0.04</v>
      </c>
      <c r="X44" s="32" t="n">
        <v>0.02</v>
      </c>
      <c r="Y44" s="32" t="n">
        <v>0.02</v>
      </c>
      <c r="Z44" s="32" t="n">
        <v>0.11</v>
      </c>
      <c r="AA44" s="32" t="n">
        <v>0.11</v>
      </c>
      <c r="AB44" s="32" t="n">
        <v>1.04</v>
      </c>
      <c r="AC44" s="32" t="n">
        <v>1.02</v>
      </c>
      <c r="AD44" s="152" t="n">
        <v>0.006</v>
      </c>
      <c r="AE44" s="152" t="n">
        <v>0.0105</v>
      </c>
      <c r="AF44" s="152" t="n">
        <v>0.0093</v>
      </c>
      <c r="AG44" s="152" t="n">
        <v>0.0067</v>
      </c>
      <c r="AH44" s="152" t="n">
        <v>0.0071</v>
      </c>
      <c r="AI44" s="152" t="n">
        <v>-9999.9999</v>
      </c>
      <c r="AJ44" s="152" t="n">
        <v>-9999.9999</v>
      </c>
      <c r="AK44" s="152" t="n">
        <v>0.0017</v>
      </c>
      <c r="AL44" s="152" t="n">
        <v>0.0226</v>
      </c>
      <c r="AM44" s="152" t="n">
        <v>0.011</v>
      </c>
      <c r="AN44" s="152" t="n">
        <v>-9999.9999</v>
      </c>
      <c r="AO44" s="152" t="n">
        <v>-9999.9999</v>
      </c>
      <c r="AP44" s="152" t="n">
        <v>0.0937</v>
      </c>
      <c r="AQ44" s="152"/>
      <c r="AR44" s="152" t="n">
        <v>0.0069</v>
      </c>
      <c r="AS44" s="152" t="n">
        <v>0.0047</v>
      </c>
      <c r="AT44" s="152" t="n">
        <v>0.0116</v>
      </c>
      <c r="AU44" s="152" t="n">
        <v>0.0184</v>
      </c>
      <c r="AV44" s="152" t="n">
        <v>-9999.9999</v>
      </c>
      <c r="AW44" s="152" t="n">
        <v>-9999.9999</v>
      </c>
      <c r="AX44" s="152" t="n">
        <v>0.0666</v>
      </c>
      <c r="AY44" s="152" t="n">
        <v>0.1087</v>
      </c>
      <c r="AZ44" s="152" t="n">
        <v>0.1753</v>
      </c>
      <c r="BA44" s="152" t="n">
        <v>0.0014</v>
      </c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2021</v>
      </c>
      <c r="E45" s="135" t="n">
        <v>28.7</v>
      </c>
      <c r="F45" s="114" t="n">
        <v>4.3245</v>
      </c>
      <c r="G45" s="202" t="n">
        <v>35.87625</v>
      </c>
      <c r="H45" s="113" t="n">
        <v>0</v>
      </c>
      <c r="I45" s="135" t="n">
        <v>3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110.95</v>
      </c>
      <c r="K45" s="117" t="n">
        <f aca="false">IF(ISBLANK(E45),"",(0.000824493-(0.0000040899*E45)+(0.000000076438*E45^2)-(0.00000000082467*E45^3)+(0.0000000000053875*E45^4)))</f>
        <v>0.000754234198764729</v>
      </c>
      <c r="L45" s="117" t="n">
        <f aca="false">IF(ISBLANK(E45),"",(-0.00000572466+(0.00000010227*E45)-(0.0000000016546*E45^2)))</f>
        <v>-4.152388474E-006</v>
      </c>
      <c r="M45" s="117" t="n">
        <f aca="false">IF(ISBLANK(E45),"",IF(ISBLANK(G45),(O45+(K45*35)+(L45*35^1.5)+(0.00000048314*35^2)),(O45+(K45*G45)+(L45*G45^1.5)+(0.00000048314*G45^2))))</f>
        <v>1.02282472178442</v>
      </c>
      <c r="N45" s="118" t="n">
        <f aca="false">IF(ISBLANK(D45),"",IF(ISBLANK(G45),J45*(1+0.00001*(35-20)),J45*(1+0.00001*(G45-20))))</f>
        <v>110.967614699375</v>
      </c>
      <c r="O45" s="117" t="n">
        <f aca="false">IF(ISBLANK(E45),"",(0.999842594+(0.00006793952*E45)-(0.00000909529*E45^2)+(0.0000001001685*E45^3)-(0.000000001120083*E45^4)+(0.000000000006536332*E45^5)))</f>
        <v>0.996036070213923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4.46502315841024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4.36538447234689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199.407934254601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194.958070535012</v>
      </c>
      <c r="T45" s="32" t="n">
        <v>0.01</v>
      </c>
      <c r="U45" s="32" t="n">
        <v>0.01</v>
      </c>
      <c r="V45" s="32" t="n">
        <v>0.05</v>
      </c>
      <c r="W45" s="32" t="n">
        <v>0.05</v>
      </c>
      <c r="X45" s="32" t="n">
        <v>0.04</v>
      </c>
      <c r="Y45" s="32" t="n">
        <v>0.04</v>
      </c>
      <c r="Z45" s="32" t="n">
        <v>0.09</v>
      </c>
      <c r="AA45" s="32" t="n">
        <v>0.09</v>
      </c>
      <c r="AB45" s="32" t="n">
        <v>0.96</v>
      </c>
      <c r="AC45" s="32" t="n">
        <v>0.94</v>
      </c>
      <c r="AD45" s="152" t="n">
        <v>0.0065</v>
      </c>
      <c r="AE45" s="152" t="n">
        <v>0.0109</v>
      </c>
      <c r="AF45" s="152" t="n">
        <v>0.0103</v>
      </c>
      <c r="AG45" s="152" t="n">
        <v>0.0063</v>
      </c>
      <c r="AH45" s="152" t="n">
        <v>0.0078</v>
      </c>
      <c r="AI45" s="152" t="n">
        <v>-9999.9999</v>
      </c>
      <c r="AJ45" s="152" t="n">
        <v>-9999.9999</v>
      </c>
      <c r="AK45" s="152" t="n">
        <v>0.002</v>
      </c>
      <c r="AL45" s="152" t="n">
        <v>0.024</v>
      </c>
      <c r="AM45" s="152" t="n">
        <v>0.0138</v>
      </c>
      <c r="AN45" s="152" t="n">
        <v>-9999.9999</v>
      </c>
      <c r="AO45" s="152" t="n">
        <v>-9999.9999</v>
      </c>
      <c r="AP45" s="152" t="n">
        <v>0.1069</v>
      </c>
      <c r="AQ45" s="152"/>
      <c r="AR45" s="152" t="n">
        <v>0.0066</v>
      </c>
      <c r="AS45" s="152" t="n">
        <v>0.0052</v>
      </c>
      <c r="AT45" s="152" t="n">
        <v>0.0118</v>
      </c>
      <c r="AU45" s="152" t="n">
        <v>0.0211</v>
      </c>
      <c r="AV45" s="152" t="n">
        <v>-9999.9999</v>
      </c>
      <c r="AW45" s="152" t="n">
        <v>-9999.9999</v>
      </c>
      <c r="AX45" s="152" t="n">
        <v>0.075</v>
      </c>
      <c r="AY45" s="152" t="n">
        <v>0.113</v>
      </c>
      <c r="AZ45" s="152" t="n">
        <v>0.188</v>
      </c>
      <c r="BA45" s="152" t="n">
        <v>0.002</v>
      </c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206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6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56"/>
      <c r="F48" s="157"/>
      <c r="G48" s="158"/>
      <c r="H48" s="156"/>
      <c r="I48" s="159"/>
      <c r="J48" s="116" t="s">
        <v>99</v>
      </c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str">
        <f aca="false">IF(ISBLANK(D48),"",IF(ISBLANK(G48),J48*(1+0.00001*(35-20)),J48*(1+0.00001*(G48-20))))</f>
        <v/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e">
        <f aca="false">IF(ISBLANK(D49),"",IF(ISBLANK(G49),J49*(1+0.00001*(35-20)),J49*(1+0.00001*(G49-20))))</f>
        <v>#VALUE!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3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C54" activeCellId="1" sqref="T45:AC45 C54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42086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4.973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4</v>
      </c>
      <c r="J9" s="29" t="n">
        <v>30.06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-4°30,06</v>
      </c>
      <c r="P9" s="29" t="s">
        <v>16</v>
      </c>
      <c r="Q9" s="33" t="n">
        <f aca="false">IF(ISBLANK(I9),"",IF(ISBLANK(J9),"",IF(J9&gt;60,"ERREUR !!",O11*(I9+(J9/60)))))</f>
        <v>-4.501</v>
      </c>
      <c r="R9" s="33"/>
      <c r="V9" s="127" t="n">
        <v>4.9833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-10°0,12</v>
      </c>
      <c r="P10" s="29" t="s">
        <v>17</v>
      </c>
      <c r="Q10" s="33" t="n">
        <f aca="false">IF(ISBLANK(I10),"",IF(ISBLANK(J10),"",IF(J10&gt;60,"ERREUR !!",O12*(I10+(J10/60)))))</f>
        <v>-10.002</v>
      </c>
      <c r="R10" s="33"/>
      <c r="S10" s="35"/>
      <c r="T10" s="35"/>
      <c r="V10" s="0" t="n">
        <v>4.9827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42086</v>
      </c>
      <c r="K11" s="38"/>
      <c r="L11" s="38"/>
      <c r="M11" s="38"/>
      <c r="N11" s="39" t="str">
        <f aca="false">I9&amp;"°"&amp;J9</f>
        <v>4°30,06</v>
      </c>
      <c r="O11" s="40" t="n">
        <f aca="false">IF(P9=M10,-1,1)</f>
        <v>-1</v>
      </c>
      <c r="P11" s="41" t="str">
        <f aca="false">TEXT(J11,"aaaa-mm-jj")&amp;"T"&amp;TEXT(J12,"hh:mm:ss")&amp;"z"</f>
        <v>2019-03-24T04:58:41z</v>
      </c>
      <c r="Q11" s="41"/>
      <c r="R11" s="41"/>
      <c r="T11" s="42"/>
      <c r="U11" s="42"/>
      <c r="V11" s="5" t="n">
        <v>4.9755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0.207418981481481</v>
      </c>
      <c r="K12" s="45"/>
      <c r="L12" s="45"/>
      <c r="M12" s="45"/>
      <c r="N12" s="46" t="str">
        <f aca="false">I10&amp;"°"&amp;J10</f>
        <v>10°0,12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4.9763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25.2</v>
      </c>
      <c r="S14" s="55" t="s">
        <v>24</v>
      </c>
      <c r="V14" s="189" t="n">
        <f aca="false">AVERAGE(V8:V13)</f>
        <v>4.97816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25.2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4.9782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0.99699651768164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0.0200052554353539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5.01147516135807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4.9779411336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0.005999688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0.00401641343023088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1141</v>
      </c>
      <c r="E35" s="135" t="n">
        <v>9.5</v>
      </c>
      <c r="F35" s="114" t="n">
        <v>2.7065</v>
      </c>
      <c r="G35" s="202" t="n">
        <v>34.6199</v>
      </c>
      <c r="H35" s="113" t="n">
        <v>500</v>
      </c>
      <c r="I35" s="135" t="n">
        <v>503.6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113.12</v>
      </c>
      <c r="K35" s="117" t="n">
        <f aca="false">IF(ISBLANK(E35),"",(0.000824493-(0.0000040899*E35)+(0.000000076438*E35^2)-(0.00000000082467*E35^3)+(0.0000000000053875*E35^4)))</f>
        <v>0.000791874309582969</v>
      </c>
      <c r="L35" s="117" t="n">
        <f aca="false">IF(ISBLANK(E35),"",(-0.00000572466+(0.00000010227*E35)-(0.0000000016546*E35^2)))</f>
        <v>-4.90242265E-006</v>
      </c>
      <c r="M35" s="117" t="n">
        <f aca="false">IF(ISBLANK(E35),"",IF(ISBLANK(G35),(O35+(K35*35)+(L35*35^1.5)+(0.00000048314*35^2)),(O35+(K35*G35)+(L35*G35^1.5)+(0.00000048314*G35^2))))</f>
        <v>1.02673948674476</v>
      </c>
      <c r="N35" s="118" t="n">
        <f aca="false">IF(ISBLANK(D35),"",IF(ISBLANK(G35),J35*(1+0.00001*(35-20)),J35*(1+0.00001*(G35-20))))</f>
        <v>113.13653803088</v>
      </c>
      <c r="O35" s="117" t="n">
        <f aca="false">IF(ISBLANK(E35),"",(0.999842594+(0.00006793952*E35)-(0.00000909529*E35^2)+(0.0000001001685*E35^3)-(0.000000001120083*E35^4)+(0.000000000006536332*E35^5)))</f>
        <v>0.999744434108058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2.73411411228103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2.66290928475872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122.105536254471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118.925528657324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/>
      <c r="B36" s="111"/>
      <c r="C36" s="112" t="n">
        <v>2</v>
      </c>
      <c r="D36" s="113"/>
      <c r="E36" s="135"/>
      <c r="F36" s="114"/>
      <c r="G36" s="202"/>
      <c r="H36" s="113"/>
      <c r="I36" s="135"/>
      <c r="J36" s="116"/>
      <c r="K36" s="117"/>
      <c r="L36" s="117"/>
      <c r="M36" s="117"/>
      <c r="N36" s="118"/>
      <c r="O36" s="117"/>
      <c r="P36" s="119"/>
      <c r="Q36" s="120"/>
      <c r="R36" s="121"/>
      <c r="S36" s="121"/>
      <c r="T36" s="32"/>
      <c r="U36" s="32"/>
      <c r="V36" s="122"/>
      <c r="W36" s="122"/>
      <c r="X36" s="122"/>
      <c r="Y36" s="122"/>
      <c r="Z36" s="32"/>
      <c r="AA36" s="32"/>
      <c r="AB36" s="122"/>
      <c r="AC36" s="122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1144</v>
      </c>
      <c r="E37" s="135" t="n">
        <v>12.7</v>
      </c>
      <c r="F37" s="114" t="n">
        <v>2.0659</v>
      </c>
      <c r="G37" s="202" t="n">
        <v>35.0366</v>
      </c>
      <c r="H37" s="113" t="n">
        <v>300</v>
      </c>
      <c r="I37" s="135" t="n">
        <v>301.2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112.17</v>
      </c>
      <c r="K37" s="117" t="n">
        <f aca="false">IF(ISBLANK(E37),"",(0.000824493-(0.0000040899*E37)+(0.000000076438*E37^2)-(0.00000000082467*E37^3)+(0.0000000000053875*E37^4)))</f>
        <v>0.000783330867936729</v>
      </c>
      <c r="L37" s="117" t="n">
        <f aca="false">IF(ISBLANK(E37),"",(-0.00000572466+(0.00000010227*E37)-(0.0000000016546*E37^2)))</f>
        <v>-4.692701434E-006</v>
      </c>
      <c r="M37" s="117" t="n">
        <f aca="false">IF(ISBLANK(E37),"",IF(ISBLANK(G37),(O37+(K37*35)+(L37*35^1.5)+(0.00000048314*35^2)),(O37+(K37*G37)+(L37*G37^1.5)+(0.00000048314*G37^2))))</f>
        <v>1.02648177799359</v>
      </c>
      <c r="N37" s="118" t="n">
        <f aca="false">IF(ISBLANK(D37),"",IF(ISBLANK(G37),J37*(1+0.00001*(35-20)),J37*(1+0.00001*(G37-20))))</f>
        <v>112.18686655422</v>
      </c>
      <c r="O37" s="117" t="n">
        <f aca="false">IF(ISBLANK(E37),"",(0.999842594+(0.00006793952*E37)-(0.00000909529*E37^2)+(0.0000001001685*E37^3)-(0.000000001120083*E37^4)+(0.000000000006536332*E37^5)))</f>
        <v>0.999416651170955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2.10128112094583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2.04707104012416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93.8432148614407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91.4221926519451</v>
      </c>
      <c r="T37" s="123"/>
      <c r="U37" s="123"/>
      <c r="V37" s="123"/>
      <c r="W37" s="137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1147</v>
      </c>
      <c r="E38" s="135" t="n">
        <v>15.6</v>
      </c>
      <c r="F38" s="114" t="n">
        <v>2.5642</v>
      </c>
      <c r="G38" s="202" t="n">
        <v>35.4909</v>
      </c>
      <c r="H38" s="113" t="n">
        <v>100</v>
      </c>
      <c r="I38" s="135" t="n">
        <v>101.4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112.9</v>
      </c>
      <c r="K38" s="117" t="n">
        <f aca="false">IF(ISBLANK(E38),"",(0.000824493-(0.0000040899*E38)+(0.000000076438*E38^2)-(0.00000000082467*E38^3)+(0.0000000000053875*E38^4)))</f>
        <v>0.00077648079108</v>
      </c>
      <c r="L38" s="117" t="n">
        <f aca="false">IF(ISBLANK(E38),"",(-0.00000572466+(0.00000010227*E38)-(0.0000000016546*E38^2)))</f>
        <v>-4.531911456E-006</v>
      </c>
      <c r="M38" s="117" t="n">
        <f aca="false">IF(ISBLANK(E38),"",IF(ISBLANK(G38),(O38+(K38*35)+(L38*35^1.5)+(0.00000048314*35^2)),(O38+(K38*G38)+(L38*G38^1.5)+(0.00000048314*G38^2))))</f>
        <v>1.02621737050836</v>
      </c>
      <c r="N38" s="118" t="n">
        <f aca="false">IF(ISBLANK(D38),"",IF(ISBLANK(G38),J38*(1+0.00001*(35-20)),J38*(1+0.00001*(G38-20))))</f>
        <v>112.9174892261</v>
      </c>
      <c r="O38" s="117" t="n">
        <f aca="false">IF(ISBLANK(E38),"",(0.999842594+(0.00006793952*E38)-(0.00000909529*E38^2)+(0.0000001001685*E38^3)-(0.000000001120083*E38^4)+(0.000000000006536332*E38^5)))</f>
        <v>0.999009005027412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2.59466522086024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2.5283778032084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115.877748763618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112.917352691287</v>
      </c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1148</v>
      </c>
      <c r="E39" s="135" t="n">
        <v>15.9</v>
      </c>
      <c r="F39" s="114" t="n">
        <v>2.6328</v>
      </c>
      <c r="G39" s="202" t="n">
        <v>35.50825</v>
      </c>
      <c r="H39" s="113" t="n">
        <v>80</v>
      </c>
      <c r="I39" s="135" t="n">
        <v>80.8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112.95</v>
      </c>
      <c r="K39" s="117" t="n">
        <f aca="false">IF(ISBLANK(E39),"",(0.000824493-(0.0000040899*E39)+(0.000000076438*E39^2)-(0.00000000082467*E39^3)+(0.0000000000053875*E39^4)))</f>
        <v>0.000775817302826809</v>
      </c>
      <c r="L39" s="117" t="n">
        <f aca="false">IF(ISBLANK(E39),"",(-0.00000572466+(0.00000010227*E39)-(0.0000000016546*E39^2)))</f>
        <v>-4.516866426E-006</v>
      </c>
      <c r="M39" s="117" t="n">
        <f aca="false">IF(ISBLANK(E39),"",IF(ISBLANK(G39),(O39+(K39*35)+(L39*35^1.5)+(0.00000048314*35^2)),(O39+(K39*G39)+(L39*G39^1.5)+(0.00000048314*G39^2))))</f>
        <v>1.02616250580089</v>
      </c>
      <c r="N39" s="118" t="n">
        <f aca="false">IF(ISBLANK(D39),"",IF(ISBLANK(G39),J39*(1+0.00001*(35-20)),J39*(1+0.00001*(G39-20))))</f>
        <v>112.967516568375</v>
      </c>
      <c r="O39" s="117" t="n">
        <f aca="false">IF(ISBLANK(E39),"",(0.999842594+(0.00006793952*E39)-(0.00000909529*E39^2)+(0.0000001001685*E39^3)-(0.000000001120083*E39^4)+(0.000000000006536332*E39^5)))</f>
        <v>0.998961151889546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2.66329292838902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2.59539099639037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118.942662181854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115.910161898794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1149</v>
      </c>
      <c r="E40" s="135" t="n">
        <v>15.9</v>
      </c>
      <c r="F40" s="114" t="n">
        <v>2.6197</v>
      </c>
      <c r="G40" s="202" t="n">
        <v>35.50735</v>
      </c>
      <c r="H40" s="113" t="n">
        <v>80</v>
      </c>
      <c r="I40" s="135" t="n">
        <v>80.7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112.57</v>
      </c>
      <c r="K40" s="117" t="n">
        <f aca="false">IF(ISBLANK(E40),"",(0.000824493-(0.0000040899*E40)+(0.000000076438*E40^2)-(0.00000000082467*E40^3)+(0.0000000000053875*E40^4)))</f>
        <v>0.000775817302826809</v>
      </c>
      <c r="L40" s="117" t="n">
        <f aca="false">IF(ISBLANK(E40),"",(-0.00000572466+(0.00000010227*E40)-(0.0000000016546*E40^2)))</f>
        <v>-4.516866426E-006</v>
      </c>
      <c r="M40" s="117" t="n">
        <f aca="false">IF(ISBLANK(E40),"",IF(ISBLANK(G40),(O40+(K40*35)+(L40*35^1.5)+(0.00000048314*35^2)),(O40+(K40*G40)+(L40*G40^1.5)+(0.00000048314*G40^2))))</f>
        <v>1.02616181302154</v>
      </c>
      <c r="N40" s="118" t="n">
        <f aca="false">IF(ISBLANK(D40),"",IF(ISBLANK(G40),J40*(1+0.00001*(35-20)),J40*(1+0.00001*(G40-20))))</f>
        <v>112.587456623895</v>
      </c>
      <c r="O40" s="117" t="n">
        <f aca="false">IF(ISBLANK(E40),"",(0.999842594+(0.00006793952*E40)-(0.00000909529*E40^2)+(0.0000001001685*E40^3)-(0.000000001120083*E40^4)+(0.000000000006536332*E40^5)))</f>
        <v>0.998961151889546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2.65907393868369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2.59128132127041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118.754242101613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115.726623807936</v>
      </c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1150</v>
      </c>
      <c r="E41" s="135" t="n">
        <v>18.4</v>
      </c>
      <c r="F41" s="114" t="n">
        <v>2.705</v>
      </c>
      <c r="G41" s="202" t="n">
        <v>35.7874</v>
      </c>
      <c r="H41" s="113" t="n">
        <v>60</v>
      </c>
      <c r="I41" s="135" t="n">
        <v>61.3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111.94</v>
      </c>
      <c r="K41" s="117" t="n">
        <f aca="false">IF(ISBLANK(E41),"",(0.000824493-(0.0000040899*E41)+(0.000000076438*E41^2)-(0.00000000082467*E41^3)+(0.0000000000053875*E41^4)))</f>
        <v>0.00077059793494784</v>
      </c>
      <c r="L41" s="117" t="n">
        <f aca="false">IF(ISBLANK(E41),"",(-0.00000572466+(0.00000010227*E41)-(0.0000000016546*E41^2)))</f>
        <v>-4.403073376E-006</v>
      </c>
      <c r="M41" s="117" t="n">
        <f aca="false">IF(ISBLANK(E41),"",IF(ISBLANK(G41),(O41+(K41*35)+(L41*35^1.5)+(0.00000048314*35^2)),(O41+(K41*G41)+(L41*G41^1.5)+(0.00000048314*G41^2))))</f>
        <v>1.02577659908162</v>
      </c>
      <c r="N41" s="118" t="n">
        <f aca="false">IF(ISBLANK(D41),"",IF(ISBLANK(G41),J41*(1+0.00001*(35-20)),J41*(1+0.00001*(G41-20))))</f>
        <v>111.95767241556</v>
      </c>
      <c r="O41" s="117" t="n">
        <f aca="false">IF(ISBLANK(E41),"",(0.999842594+(0.00006793952*E41)-(0.00000909529*E41^2)+(0.0000001001685*E41^3)-(0.000000001120083*E41^4)+(0.000000000006536332*E41^5)))</f>
        <v>0.998522778246976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2.76189470442408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2.69249143224442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123.34621749958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120.246667364036</v>
      </c>
      <c r="T41" s="32"/>
      <c r="U41" s="32"/>
      <c r="V41" s="122"/>
      <c r="W41" s="122"/>
      <c r="X41" s="122"/>
      <c r="Y41" s="122"/>
      <c r="Z41" s="32"/>
      <c r="AA41" s="32"/>
      <c r="AB41" s="122"/>
      <c r="AC41" s="12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202"/>
      <c r="H42" s="113"/>
      <c r="I42" s="135"/>
      <c r="J42" s="116"/>
      <c r="K42" s="117"/>
      <c r="L42" s="117"/>
      <c r="M42" s="117"/>
      <c r="N42" s="118"/>
      <c r="O42" s="117"/>
      <c r="P42" s="119"/>
      <c r="Q42" s="120"/>
      <c r="R42" s="121"/>
      <c r="S42" s="121"/>
      <c r="T42" s="32"/>
      <c r="U42" s="32"/>
      <c r="V42" s="122"/>
      <c r="W42" s="122"/>
      <c r="X42" s="122"/>
      <c r="Y42" s="122"/>
      <c r="Z42" s="32"/>
      <c r="AA42" s="32"/>
      <c r="AB42" s="122"/>
      <c r="AC42" s="12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1152</v>
      </c>
      <c r="E43" s="135" t="n">
        <v>24</v>
      </c>
      <c r="F43" s="114" t="n">
        <v>4.5422</v>
      </c>
      <c r="G43" s="202" t="n">
        <v>36.3443</v>
      </c>
      <c r="H43" s="113" t="n">
        <v>40</v>
      </c>
      <c r="I43" s="135" t="n">
        <v>39.8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112.54</v>
      </c>
      <c r="K43" s="117" t="n">
        <f aca="false">IF(ISBLANK(E43),"",(0.000824493-(0.0000040899*E43)+(0.000000076438*E43^2)-(0.00000000082467*E43^3)+(0.0000000000053875*E43^4)))</f>
        <v>0.00076075089312</v>
      </c>
      <c r="L43" s="117" t="n">
        <f aca="false">IF(ISBLANK(E43),"",(-0.00000572466+(0.00000010227*E43)-(0.0000000016546*E43^2)))</f>
        <v>-4.2232296E-006</v>
      </c>
      <c r="M43" s="117" t="n">
        <f aca="false">IF(ISBLANK(E43),"",IF(ISBLANK(G43),(O43+(K43*35)+(L43*35^1.5)+(0.00000048314*35^2)),(O43+(K43*G43)+(L43*G43^1.5)+(0.00000048314*G43^2))))</f>
        <v>1.02466122137046</v>
      </c>
      <c r="N43" s="118" t="n">
        <f aca="false">IF(ISBLANK(D43),"",IF(ISBLANK(G43),J43*(1+0.00001*(35-20)),J43*(1+0.00001*(G43-20))))</f>
        <v>112.55839387522</v>
      </c>
      <c r="O43" s="117" t="n">
        <f aca="false">IF(ISBLANK(E43),"",(0.999842594+(0.00006793952*E43)-(0.00000909529*E43^2)+(0.0000001001685*E43^3)-(0.000000001120083*E43^4)+(0.000000000006536332*E43^5)))</f>
        <v>0.997299414480647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4.62308106214187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4.51181421305143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206.466800235256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201.497622754877</v>
      </c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1154</v>
      </c>
      <c r="E44" s="135" t="n">
        <v>28.2</v>
      </c>
      <c r="F44" s="114" t="n">
        <v>4.4146</v>
      </c>
      <c r="G44" s="202" t="n">
        <v>35.80555</v>
      </c>
      <c r="H44" s="113" t="n">
        <v>20</v>
      </c>
      <c r="I44" s="135" t="n">
        <v>20.4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112.46</v>
      </c>
      <c r="K44" s="117" t="n">
        <f aca="false">IF(ISBLANK(E44),"",(0.000824493-(0.0000040899*E44)+(0.000000076438*E44^2)-(0.00000000082467*E44^3)+(0.0000000000053875*E44^4)))</f>
        <v>0.00075485760789126</v>
      </c>
      <c r="L44" s="117" t="n">
        <f aca="false">IF(ISBLANK(E44),"",(-0.00000572466+(0.00000010227*E44)-(0.0000000016546*E44^2)))</f>
        <v>-4.156450104E-006</v>
      </c>
      <c r="M44" s="117" t="n">
        <f aca="false">IF(ISBLANK(E44),"",IF(ISBLANK(G44),(O44+(K44*35)+(L44*35^1.5)+(0.00000048314*35^2)),(O44+(K44*G44)+(L44*G44^1.5)+(0.00000048314*G44^2))))</f>
        <v>1.02293709203911</v>
      </c>
      <c r="N44" s="118" t="n">
        <f aca="false">IF(ISBLANK(D44),"",IF(ISBLANK(G44),J44*(1+0.00001*(35-20)),J44*(1+0.00001*(G44-20))))</f>
        <v>112.47777492153</v>
      </c>
      <c r="O44" s="117" t="n">
        <f aca="false">IF(ISBLANK(E44),"",(0.999842594+(0.00006793952*E44)-(0.00000909529*E44^2)+(0.0000001001685*E44^3)-(0.000000001120083*E44^4)+(0.000000000006536332*E44^5)))</f>
        <v>0.996180125720464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4.49605197799992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4.39523799947223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200.793681337477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196.29132905643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202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122"/>
      <c r="W45" s="122"/>
      <c r="X45" s="122"/>
      <c r="Y45" s="122"/>
      <c r="Z45" s="32"/>
      <c r="AA45" s="32"/>
      <c r="AB45" s="122"/>
      <c r="AC45" s="12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1155</v>
      </c>
      <c r="E46" s="135" t="n">
        <v>28.4</v>
      </c>
      <c r="F46" s="114" t="n">
        <v>4.4656</v>
      </c>
      <c r="G46" s="202" t="n">
        <v>35.8029</v>
      </c>
      <c r="H46" s="113" t="n">
        <v>0</v>
      </c>
      <c r="I46" s="135" t="n">
        <v>3.9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113.72</v>
      </c>
      <c r="K46" s="117" t="n">
        <f aca="false">IF(ISBLANK(E46),"",(0.000824493-(0.0000040899*E46)+(0.000000076438*E46^2)-(0.00000000082467*E46^3)+(0.0000000000053875*E46^4)))</f>
        <v>0.00075460631060384</v>
      </c>
      <c r="L46" s="117" t="n">
        <f aca="false">IF(ISBLANK(E46),"",(-0.00000572466+(0.00000010227*E46)-(0.0000000016546*E46^2)))</f>
        <v>-4.154726176E-006</v>
      </c>
      <c r="M46" s="117" t="n">
        <f aca="false">IF(ISBLANK(E46),"",IF(ISBLANK(G46),(O46+(K46*35)+(L46*35^1.5)+(0.00000048314*35^2)),(O46+(K46*G46)+(L46*G46^1.5)+(0.00000048314*G46^2))))</f>
        <v>1.02286911768448</v>
      </c>
      <c r="N46" s="118" t="n">
        <f aca="false">IF(ISBLANK(D46),"",IF(ISBLANK(G46),J46*(1+0.00001*(35-20)),J46*(1+0.00001*(G46-20))))</f>
        <v>113.73797105788</v>
      </c>
      <c r="O46" s="117" t="n">
        <f aca="false">IF(ISBLANK(E46),"",(0.999842594+(0.00006793952*E46)-(0.00000909529*E46^2)+(0.0000001001685*E46^3)-(0.000000001120083*E46^4)+(0.000000000006536332*E46^5)))</f>
        <v>0.996122772415965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4.49686363027738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4.39632358874727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200.829929728188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196.339811473453</v>
      </c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6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32"/>
      <c r="U47" s="32"/>
      <c r="V47" s="122"/>
      <c r="W47" s="122"/>
      <c r="X47" s="122"/>
      <c r="Y47" s="122"/>
      <c r="Z47" s="32"/>
      <c r="AA47" s="32"/>
      <c r="AB47" s="122"/>
      <c r="AC47" s="122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35"/>
      <c r="F48" s="114"/>
      <c r="G48" s="206"/>
      <c r="H48" s="113"/>
      <c r="I48" s="135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56"/>
      <c r="F49" s="157"/>
      <c r="G49" s="158"/>
      <c r="H49" s="156"/>
      <c r="I49" s="159"/>
      <c r="J49" s="116" t="s">
        <v>99</v>
      </c>
      <c r="K49" s="160" t="str">
        <f aca="false">IF(ISBLANK(E49),"",(0.000824493-(0.0000040899*E49)+(0.000000076438*E49^2)-(0.00000000082467*E49^3)+(0.0000000000053875*E49^4)))</f>
        <v/>
      </c>
      <c r="L49" s="160" t="str">
        <f aca="false">IF(ISBLANK(E49),"",(-0.00000572466+(0.00000010227*E49)-(0.0000000016546*E49^2)))</f>
        <v/>
      </c>
      <c r="M49" s="160" t="str">
        <f aca="false">IF(ISBLANK(E49),"",IF(ISBLANK(G49),(O49+(K49*35)+(L49*35^1.5)+(0.00000048314*35^2)),(O49+(K49*G49)+(L49*G49^1.5)+(0.00000048314*G49^2))))</f>
        <v/>
      </c>
      <c r="N49" s="161" t="str">
        <f aca="false">IF(ISBLANK(D49),"",IF(ISBLANK(G49),J49*(1+0.00001*(35-20)),J49*(1+0.00001*(G49-20))))</f>
        <v/>
      </c>
      <c r="O49" s="160" t="str">
        <f aca="false">IF(ISBLANK(E49),"",(0.999842594+(0.00006793952*E49)-(0.00000909529*E49^2)+(0.0000001001685*E49^3)-(0.000000001120083*E49^4)+(0.000000000006536332*E49^5)))</f>
        <v/>
      </c>
      <c r="P49" s="162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6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63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32"/>
      <c r="U52" s="32"/>
      <c r="V52" s="122"/>
      <c r="W52" s="122"/>
      <c r="X52" s="122"/>
      <c r="Y52" s="122"/>
      <c r="Z52" s="32"/>
      <c r="AA52" s="32"/>
      <c r="AB52" s="122"/>
      <c r="AC52" s="122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32"/>
      <c r="U54" s="32"/>
      <c r="V54" s="122"/>
      <c r="W54" s="122"/>
      <c r="X54" s="122"/>
      <c r="Y54" s="122"/>
      <c r="Z54" s="32"/>
      <c r="AA54" s="32"/>
      <c r="AB54" s="122"/>
      <c r="AC54" s="122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18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19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20</v>
      </c>
      <c r="D57" s="113" t="s">
        <v>99</v>
      </c>
      <c r="E57" s="113"/>
      <c r="F57" s="124"/>
      <c r="G57" s="115"/>
      <c r="H57" s="113"/>
      <c r="I57" s="113"/>
      <c r="J57" s="116" t="s">
        <v>99</v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e">
        <f aca="false">IF(ISBLANK(D57),"",IF(ISBLANK(G57),J57*(1+0.00001*(35-20)),J57*(1+0.00001*(G57-20))))</f>
        <v>#VALUE!</v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21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22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32"/>
      <c r="U59" s="32"/>
      <c r="V59" s="122"/>
      <c r="W59" s="122"/>
      <c r="X59" s="122"/>
      <c r="Y59" s="122"/>
      <c r="Z59" s="32"/>
      <c r="AA59" s="32"/>
      <c r="AB59" s="122"/>
      <c r="AC59" s="122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23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24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3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72"/>
  <sheetViews>
    <sheetView showFormulas="false" showGridLines="true" showRowColHeaders="true" showZeros="true" rightToLeft="false" tabSelected="false" showOutlineSymbols="true" defaultGridColor="true" view="normal" topLeftCell="U17" colorId="64" zoomScale="100" zoomScaleNormal="100" zoomScalePageLayoutView="100" workbookViewId="0">
      <selection pane="topLeft" activeCell="W36" activeCellId="1" sqref="T45:AC45 W36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42086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4.973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4</v>
      </c>
      <c r="J9" s="29" t="n">
        <v>0.24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-4°0,24</v>
      </c>
      <c r="P9" s="29" t="s">
        <v>16</v>
      </c>
      <c r="Q9" s="33" t="n">
        <f aca="false">IF(ISBLANK(I9),"",IF(ISBLANK(J9),"",IF(J9&gt;60,"ERREUR !!",O11*(I9+(J9/60)))))</f>
        <v>-4.004</v>
      </c>
      <c r="R9" s="33"/>
      <c r="V9" s="127" t="n">
        <v>4.9833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  <c r="V10" s="0" t="n">
        <v>4.9827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42086</v>
      </c>
      <c r="K11" s="38"/>
      <c r="L11" s="38"/>
      <c r="M11" s="38"/>
      <c r="N11" s="39" t="str">
        <f aca="false">I9&amp;"°"&amp;J9</f>
        <v>4°0,24</v>
      </c>
      <c r="O11" s="40" t="n">
        <f aca="false">IF(P9=M10,-1,1)</f>
        <v>-1</v>
      </c>
      <c r="P11" s="41" t="str">
        <f aca="false">TEXT(J11,"aaaa-mm-jj")&amp;"T"&amp;TEXT(J12,"hh:mm:ss")&amp;"z"</f>
        <v>2019-03-24T08:46:43z</v>
      </c>
      <c r="Q11" s="41"/>
      <c r="R11" s="41"/>
      <c r="T11" s="42"/>
      <c r="U11" s="42"/>
      <c r="V11" s="5" t="n">
        <v>4.9755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0.365775462962963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4.9763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5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25.2</v>
      </c>
      <c r="S14" s="55" t="s">
        <v>24</v>
      </c>
      <c r="V14" s="189" t="n">
        <f aca="false">AVERAGE(V8:V13)</f>
        <v>4.97816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25.2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4.9782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0.99699651768164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0.0200052554353539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5.01147516135807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4.9779411336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0.005999688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0.00401641343023088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1162</v>
      </c>
      <c r="E35" s="135" t="n">
        <v>9.4</v>
      </c>
      <c r="F35" s="114" t="n">
        <v>2.2689</v>
      </c>
      <c r="G35" s="268" t="n">
        <v>34.67205</v>
      </c>
      <c r="H35" s="269" t="n">
        <v>500</v>
      </c>
      <c r="I35" s="113" t="n">
        <v>504.7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112.51</v>
      </c>
      <c r="K35" s="117" t="n">
        <f aca="false">IF(ISBLANK(E35),"",(0.000824493-(0.0000040899*E35)+(0.000000076438*E35^2)-(0.00000000082467*E35^3)+(0.0000000000053875*E35^4)))</f>
        <v>0.00079215910682294</v>
      </c>
      <c r="L35" s="117" t="n">
        <f aca="false">IF(ISBLANK(E35),"",(-0.00000572466+(0.00000010227*E35)-(0.0000000016546*E35^2)))</f>
        <v>-4.909522456E-006</v>
      </c>
      <c r="M35" s="117" t="n">
        <f aca="false">IF(ISBLANK(E35),"",IF(ISBLANK(G64),(O35+(K35*35)+(L35*35^1.5)+(0.00000048314*35^2)),(O35+(K35*G64)+(L35*G64^1.5)+(0.00000048314*G64^2))))</f>
        <v>1.46172692235275</v>
      </c>
      <c r="N35" s="118" t="n">
        <f aca="false">IF(ISBLANK(D35),"",IF(ISBLANK(G64),J35*(1+0.00001*(35-20)),J35*(1+0.00001*(G64-20))))</f>
        <v>113.050048</v>
      </c>
      <c r="O35" s="117" t="n">
        <f aca="false">IF(ISBLANK(E35),"",(0.999842594+(0.00006793952*E35)-(0.00000909529*E35^2)+(0.0000001001685*E35^3)-(0.000000001120083*E35^4)+(0.000000000006536332*E35^5)))</f>
        <v>0.999752498684665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2.29133447939296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1.56755303904844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102.33099784969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70.0069187239031</v>
      </c>
      <c r="T35" s="32" t="n">
        <v>0.01</v>
      </c>
      <c r="U35" s="32" t="n">
        <v>0.01</v>
      </c>
      <c r="V35" s="122" t="n">
        <v>34.8</v>
      </c>
      <c r="W35" s="122" t="n">
        <v>34</v>
      </c>
      <c r="X35" s="122" t="n">
        <v>34.8</v>
      </c>
      <c r="Y35" s="122" t="n">
        <v>34</v>
      </c>
      <c r="Z35" s="32" t="n">
        <v>2.69</v>
      </c>
      <c r="AA35" s="32" t="n">
        <v>2.63</v>
      </c>
      <c r="AB35" s="122" t="n">
        <v>19.4</v>
      </c>
      <c r="AC35" s="122" t="n">
        <v>18.9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1164</v>
      </c>
      <c r="E36" s="135" t="n">
        <v>2.3</v>
      </c>
      <c r="F36" s="114" t="n">
        <v>2.0599</v>
      </c>
      <c r="G36" s="268" t="n">
        <v>35.03305</v>
      </c>
      <c r="H36" s="269" t="n">
        <v>300</v>
      </c>
      <c r="I36" s="113" t="n">
        <v>303.3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112.71</v>
      </c>
      <c r="K36" s="117" t="n">
        <f aca="false">IF(ISBLANK(E36),"",(0.000824493-(0.0000040899*E36)+(0.000000076438*E36^2)-(0.00000000082467*E36^3)+(0.0000000000053875*E36^4)))</f>
        <v>0.000815480704024449</v>
      </c>
      <c r="L36" s="117" t="n">
        <f aca="false">IF(ISBLANK(E36),"",(-0.00000572466+(0.00000010227*E36)-(0.0000000016546*E36^2)))</f>
        <v>-5.498191834E-006</v>
      </c>
      <c r="M36" s="117" t="n">
        <f aca="false">IF(ISBLANK(E36),"",IF(ISBLANK(G65),(O36+(K36*35)+(L36*35^1.5)+(0.00000048314*35^2)),(O36+(K36*G65)+(L36*G65^1.5)+(0.00000048314*G65^2))))</f>
        <v>1.25950929702682</v>
      </c>
      <c r="N36" s="118" t="n">
        <f aca="false">IF(ISBLANK(D36),"",IF(ISBLANK(G65),J36*(1+0.00001*(35-20)),J36*(1+0.00001*(G65-20))))</f>
        <v>113.025588</v>
      </c>
      <c r="O36" s="117" t="n">
        <f aca="false">IF(ISBLANK(E36),"",(0.999842594+(0.00006793952*E36)-(0.00000909529*E36^2)+(0.0000001001685*E36^3)-(0.000000001120083*E36^4)+(0.000000000006536332*E36^5)))</f>
        <v>0.999951928638225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2.07930146777408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1.65088219093139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92.8616035507905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73.7283986469958</v>
      </c>
      <c r="T36" s="32" t="n">
        <v>0.02</v>
      </c>
      <c r="U36" s="32" t="n">
        <v>0.02</v>
      </c>
      <c r="V36" s="122" t="n">
        <v>28.7</v>
      </c>
      <c r="W36" s="122" t="n">
        <v>28.1</v>
      </c>
      <c r="X36" s="122" t="n">
        <v>28.7</v>
      </c>
      <c r="Y36" s="122" t="n">
        <v>28</v>
      </c>
      <c r="Z36" s="32" t="n">
        <v>2.17</v>
      </c>
      <c r="AA36" s="32" t="n">
        <v>2.12</v>
      </c>
      <c r="AB36" s="122" t="n">
        <v>11.8</v>
      </c>
      <c r="AC36" s="122" t="n">
        <v>11.6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268"/>
      <c r="H37" s="269"/>
      <c r="I37" s="113"/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32"/>
      <c r="U37" s="32"/>
      <c r="V37" s="122"/>
      <c r="W37" s="122"/>
      <c r="X37" s="122"/>
      <c r="Y37" s="122"/>
      <c r="Z37" s="32"/>
      <c r="AA37" s="32"/>
      <c r="AB37" s="32"/>
      <c r="AC37" s="3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1165</v>
      </c>
      <c r="E38" s="135" t="n">
        <v>15.6</v>
      </c>
      <c r="F38" s="114" t="n">
        <v>2.6221</v>
      </c>
      <c r="G38" s="268" t="n">
        <v>35.52405</v>
      </c>
      <c r="H38" s="269" t="n">
        <v>100</v>
      </c>
      <c r="I38" s="113" t="n">
        <v>101.2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113.54</v>
      </c>
      <c r="K38" s="117" t="n">
        <f aca="false">IF(ISBLANK(E38),"",(0.000824493-(0.0000040899*E38)+(0.000000076438*E38^2)-(0.00000000082467*E38^3)+(0.0000000000053875*E38^4)))</f>
        <v>0.00077648079108</v>
      </c>
      <c r="L38" s="117" t="n">
        <f aca="false">IF(ISBLANK(E38),"",(-0.00000572466+(0.00000010227*E38)-(0.0000000016546*E38^2)))</f>
        <v>-4.531911456E-006</v>
      </c>
      <c r="M38" s="117" t="n">
        <f aca="false">IF(ISBLANK(E38),"",IF(ISBLANK(G66),(O38+(K38*35)+(L38*35^1.5)+(0.00000048314*35^2)),(O38+(K38*G66)+(L38*G66^1.5)+(0.00000048314*G66^2))))</f>
        <v>1.07695657267941</v>
      </c>
      <c r="N38" s="118" t="n">
        <f aca="false">IF(ISBLANK(D38),"",IF(ISBLANK(G66),J38*(1+0.00001*(35-20)),J38*(1+0.00001*(G66-20))))</f>
        <v>113.630832</v>
      </c>
      <c r="O38" s="117" t="n">
        <f aca="false">IF(ISBLANK(E38),"",(0.999842594+(0.00006793952*E38)-(0.00000909529*E38^2)+(0.0000001001685*E38^3)-(0.000000001120083*E38^4)+(0.000000000006536332*E38^5)))</f>
        <v>0.999009005027412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2.63664107971332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2.44823342611995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117.752390619997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109.338104810517</v>
      </c>
      <c r="T38" s="32" t="n">
        <v>0.05</v>
      </c>
      <c r="U38" s="32" t="n">
        <v>0.05</v>
      </c>
      <c r="V38" s="122" t="n">
        <v>19.9</v>
      </c>
      <c r="W38" s="122" t="n">
        <v>19.5</v>
      </c>
      <c r="X38" s="122" t="n">
        <v>19.9</v>
      </c>
      <c r="Y38" s="122" t="n">
        <v>19.4</v>
      </c>
      <c r="Z38" s="32" t="n">
        <v>1.58</v>
      </c>
      <c r="AA38" s="32" t="n">
        <v>1.54</v>
      </c>
      <c r="AB38" s="32" t="n">
        <v>7.04</v>
      </c>
      <c r="AC38" s="32" t="n">
        <v>6.88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1167</v>
      </c>
      <c r="E39" s="135" t="n">
        <v>16.4</v>
      </c>
      <c r="F39" s="114" t="n">
        <v>2.4705</v>
      </c>
      <c r="G39" s="268" t="n">
        <v>35.56095</v>
      </c>
      <c r="H39" s="269" t="n">
        <v>80</v>
      </c>
      <c r="I39" s="113" t="n">
        <v>79.9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111.84</v>
      </c>
      <c r="K39" s="117" t="n">
        <f aca="false">IF(ISBLANK(E39),"",(0.000824493-(0.0000040899*E39)+(0.000000076438*E39^2)-(0.00000000082467*E39^3)+(0.0000000000053875*E39^4)))</f>
        <v>0.00077472956024864</v>
      </c>
      <c r="L39" s="117" t="n">
        <f aca="false">IF(ISBLANK(E39),"",(-0.00000572466+(0.00000010227*E39)-(0.0000000016546*E39^2)))</f>
        <v>-4.492453216E-006</v>
      </c>
      <c r="M39" s="117" t="n">
        <f aca="false">IF(ISBLANK(E39),"",IF(ISBLANK(G67),(O39+(K39*35)+(L39*35^1.5)+(0.00000048314*35^2)),(O39+(K39*G67)+(L39*G67^1.5)+(0.00000048314*G67^2))))</f>
        <v>1.06073502181328</v>
      </c>
      <c r="N39" s="118" t="n">
        <f aca="false">IF(ISBLANK(D39),"",IF(ISBLANK(G67),J39*(1+0.00001*(35-20)),J39*(1+0.00001*(G67-20))))</f>
        <v>111.907104</v>
      </c>
      <c r="O39" s="117" t="n">
        <f aca="false">IF(ISBLANK(E39),"",(0.999842594+(0.00006793952*E39)-(0.00000909529*E39^2)+(0.0000001001685*E39^3)-(0.000000001120083*E39^4)+(0.000000000006536332*E39^5)))</f>
        <v>0.998879098841937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2.5222687006804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2.37784993312344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112.644520172387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106.194778013293</v>
      </c>
      <c r="T39" s="32" t="n">
        <v>0.14</v>
      </c>
      <c r="U39" s="32" t="n">
        <v>0.14</v>
      </c>
      <c r="V39" s="122" t="n">
        <v>20.2</v>
      </c>
      <c r="W39" s="122" t="n">
        <v>19.8</v>
      </c>
      <c r="X39" s="122" t="n">
        <v>20.1</v>
      </c>
      <c r="Y39" s="122" t="n">
        <v>19.6</v>
      </c>
      <c r="Z39" s="32" t="n">
        <v>1.57</v>
      </c>
      <c r="AA39" s="32" t="n">
        <v>1.53</v>
      </c>
      <c r="AB39" s="32" t="n">
        <v>6.89</v>
      </c>
      <c r="AC39" s="32" t="n">
        <v>6.73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1168</v>
      </c>
      <c r="E40" s="135" t="n">
        <v>17</v>
      </c>
      <c r="F40" s="114" t="n">
        <v>2.466</v>
      </c>
      <c r="G40" s="179" t="n">
        <v>35.606</v>
      </c>
      <c r="H40" s="269" t="n">
        <v>60</v>
      </c>
      <c r="I40" s="113" t="n">
        <v>59.1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112.77</v>
      </c>
      <c r="K40" s="117" t="n">
        <f aca="false">IF(ISBLANK(E40),"",(0.000824493-(0.0000040899*E40)+(0.000000076438*E40^2)-(0.00000000082467*E40^3)+(0.0000000000053875*E40^4)))</f>
        <v>0.0007734536476775</v>
      </c>
      <c r="L40" s="117" t="n">
        <f aca="false">IF(ISBLANK(E40),"",(-0.00000572466+(0.00000010227*E40)-(0.0000000016546*E40^2)))</f>
        <v>-4.4642494E-006</v>
      </c>
      <c r="M40" s="117" t="n">
        <f aca="false">IF(ISBLANK(E40),"",IF(ISBLANK(G68),(O40+(K40*35)+(L40*35^1.5)+(0.00000048314*35^2)),(O40+(K40*G68)+(L40*G68^1.5)+(0.00000048314*G68^2))))</f>
        <v>1.04484861230611</v>
      </c>
      <c r="N40" s="118" t="n">
        <f aca="false">IF(ISBLANK(D40),"",IF(ISBLANK(G68),J40*(1+0.00001*(35-20)),J40*(1+0.00001*(G68-20))))</f>
        <v>112.815108</v>
      </c>
      <c r="O40" s="117" t="n">
        <f aca="false">IF(ISBLANK(E40),"",(0.999842594+(0.00006793952*E40)-(0.00000909529*E40^2)+(0.0000001001685*E40^3)-(0.000000001120083*E40^4)+(0.000000000006536332*E40^5)))</f>
        <v>0.998776885075001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2.49701101305779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2.38983043442684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111.516511843161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106.729827201503</v>
      </c>
      <c r="T40" s="32" t="n">
        <v>0.2</v>
      </c>
      <c r="U40" s="32" t="n">
        <v>0.2</v>
      </c>
      <c r="V40" s="122" t="n">
        <v>19.6</v>
      </c>
      <c r="W40" s="122" t="n">
        <v>19.2</v>
      </c>
      <c r="X40" s="122" t="n">
        <v>19.4</v>
      </c>
      <c r="Y40" s="122" t="n">
        <v>19</v>
      </c>
      <c r="Z40" s="32" t="n">
        <v>1.53</v>
      </c>
      <c r="AA40" s="32" t="n">
        <v>1.5</v>
      </c>
      <c r="AB40" s="32" t="n">
        <v>6.4</v>
      </c>
      <c r="AC40" s="32" t="n">
        <v>6.25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1169</v>
      </c>
      <c r="E41" s="135" t="n">
        <v>17.2</v>
      </c>
      <c r="F41" s="114" t="n">
        <v>2.4484</v>
      </c>
      <c r="G41" s="179" t="n">
        <v>35.6128</v>
      </c>
      <c r="H41" s="269" t="n">
        <v>60</v>
      </c>
      <c r="I41" s="113" t="n">
        <v>58.6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112.4</v>
      </c>
      <c r="K41" s="117" t="n">
        <f aca="false">IF(ISBLANK(E41),"",(0.000824493-(0.0000040899*E41)+(0.000000076438*E41^2)-(0.00000000082467*E41^3)+(0.0000000000053875*E41^4)))</f>
        <v>0.00077303536854176</v>
      </c>
      <c r="L41" s="117" t="n">
        <f aca="false">IF(ISBLANK(E41),"",(-0.00000572466+(0.00000010227*E41)-(0.0000000016546*E41^2)))</f>
        <v>-4.455112864E-006</v>
      </c>
      <c r="M41" s="117" t="n">
        <f aca="false">IF(ISBLANK(E41),"",IF(ISBLANK(G69),(O41+(K41*35)+(L41*35^1.5)+(0.00000048314*35^2)),(O41+(K41*G69)+(L41*G69^1.5)+(0.00000048314*G69^2))))</f>
        <v>1.04479279056346</v>
      </c>
      <c r="N41" s="118" t="n">
        <f aca="false">IF(ISBLANK(D41),"",IF(ISBLANK(G69),J41*(1+0.00001*(35-20)),J41*(1+0.00001*(G69-20))))</f>
        <v>112.44496</v>
      </c>
      <c r="O41" s="117" t="n">
        <f aca="false">IF(ISBLANK(E41),"",(0.999842594+(0.00006793952*E41)-(0.00000909529*E41^2)+(0.0000001001685*E41^3)-(0.000000001120083*E41^4)+(0.000000000006536332*E41^5)))</f>
        <v>0.998741913802288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2.48738981807711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2.38074940844074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111.086829275324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106.324268580963</v>
      </c>
      <c r="T41" s="32" t="n">
        <v>0.2</v>
      </c>
      <c r="U41" s="32" t="n">
        <v>0.2</v>
      </c>
      <c r="V41" s="122" t="n">
        <v>19.5</v>
      </c>
      <c r="W41" s="122" t="n">
        <v>19.1</v>
      </c>
      <c r="X41" s="122" t="n">
        <v>19.3</v>
      </c>
      <c r="Y41" s="122" t="n">
        <v>18.9</v>
      </c>
      <c r="Z41" s="32" t="n">
        <v>1.49</v>
      </c>
      <c r="AA41" s="32" t="n">
        <v>1.46</v>
      </c>
      <c r="AB41" s="32" t="n">
        <v>6.35</v>
      </c>
      <c r="AC41" s="32" t="n">
        <v>6.21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/>
      <c r="B42" s="111"/>
      <c r="C42" s="112" t="n">
        <v>8</v>
      </c>
      <c r="D42" s="113"/>
      <c r="E42" s="135"/>
      <c r="F42" s="114"/>
      <c r="G42" s="179"/>
      <c r="H42" s="269"/>
      <c r="I42" s="113"/>
      <c r="J42" s="116"/>
      <c r="K42" s="117"/>
      <c r="L42" s="117"/>
      <c r="M42" s="117"/>
      <c r="N42" s="118"/>
      <c r="O42" s="117"/>
      <c r="P42" s="119"/>
      <c r="Q42" s="120"/>
      <c r="R42" s="121"/>
      <c r="S42" s="121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1171</v>
      </c>
      <c r="E43" s="135" t="n">
        <v>23.4</v>
      </c>
      <c r="F43" s="114" t="n">
        <v>4.4718</v>
      </c>
      <c r="G43" s="179" t="n">
        <v>36.2125</v>
      </c>
      <c r="H43" s="269" t="n">
        <v>40</v>
      </c>
      <c r="I43" s="113" t="n">
        <v>41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112.42</v>
      </c>
      <c r="K43" s="117" t="n">
        <f aca="false">IF(ISBLANK(E43),"",(0.000824493-(0.0000040899*E43)+(0.000000076438*E43^2)-(0.00000000082467*E43^3)+(0.0000000000053875*E43^4)))</f>
        <v>0.00076169260451334</v>
      </c>
      <c r="L43" s="117" t="n">
        <f aca="false">IF(ISBLANK(E43),"",(-0.00000572466+(0.00000010227*E43)-(0.0000000016546*E43^2)))</f>
        <v>-4.237534776E-006</v>
      </c>
      <c r="M43" s="117" t="n">
        <f aca="false">IF(ISBLANK(E43),"",IF(ISBLANK(G70),(O43+(K43*35)+(L43*35^1.5)+(0.00000048314*35^2)),(O43+(K43*G70)+(L43*G70^1.5)+(0.00000048314*G70^2))))</f>
        <v>1.02761435075111</v>
      </c>
      <c r="N43" s="118" t="n">
        <f aca="false">IF(ISBLANK(D43),"",IF(ISBLANK(G70),J43*(1+0.00001*(35-20)),J43*(1+0.00001*(G70-20))))</f>
        <v>112.442484</v>
      </c>
      <c r="O43" s="117" t="n">
        <f aca="false">IF(ISBLANK(E43),"",(0.999842594+(0.00006793952*E43)-(0.00000909529*E43^2)+(0.0000001001685*E43^3)-(0.000000001120083*E43^4)+(0.000000000006536332*E43^5)))</f>
        <v>0.997445643495083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4.5559645268123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4.43353532721903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203.469375767437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198.001687713602</v>
      </c>
      <c r="T43" s="32" t="n">
        <v>0.05</v>
      </c>
      <c r="U43" s="32" t="n">
        <v>0.05</v>
      </c>
      <c r="V43" s="32" t="n">
        <v>0.92</v>
      </c>
      <c r="W43" s="32" t="n">
        <v>0.9</v>
      </c>
      <c r="X43" s="32" t="n">
        <v>0.87</v>
      </c>
      <c r="Y43" s="32" t="n">
        <v>0.85</v>
      </c>
      <c r="Z43" s="32" t="n">
        <v>0.3</v>
      </c>
      <c r="AA43" s="32" t="n">
        <v>0.29</v>
      </c>
      <c r="AB43" s="32" t="n">
        <v>1.98</v>
      </c>
      <c r="AC43" s="32" t="n">
        <v>1.93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1172</v>
      </c>
      <c r="E44" s="135" t="n">
        <v>28.6</v>
      </c>
      <c r="F44" s="114" t="n">
        <v>4.3826</v>
      </c>
      <c r="G44" s="179" t="n">
        <v>35.7874</v>
      </c>
      <c r="H44" s="269" t="n">
        <v>20</v>
      </c>
      <c r="I44" s="113" t="n">
        <v>20.2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112.69</v>
      </c>
      <c r="K44" s="117" t="n">
        <f aca="false">IF(ISBLANK(E44),"",(0.000824493-(0.0000040899*E44)+(0.000000076438*E44^2)-(0.00000000082467*E44^3)+(0.0000000000053875*E44^4)))</f>
        <v>0.0007543575931871</v>
      </c>
      <c r="L44" s="117" t="n">
        <f aca="false">IF(ISBLANK(E44),"",(-0.00000572466+(0.00000010227*E44)-(0.0000000016546*E44^2)))</f>
        <v>-4.153134616E-006</v>
      </c>
      <c r="M44" s="117" t="n">
        <f aca="false">IF(ISBLANK(E44),"",IF(ISBLANK(G71),(O44+(K44*35)+(L44*35^1.5)+(0.00000048314*35^2)),(O44+(K44*G71)+(L44*G71^1.5)+(0.00000048314*G71^2))))</f>
        <v>1.01097400058682</v>
      </c>
      <c r="N44" s="118" t="n">
        <f aca="false">IF(ISBLANK(D44),"",IF(ISBLANK(G71),J44*(1+0.00001*(35-20)),J44*(1+0.00001*(G71-20))))</f>
        <v>112.69</v>
      </c>
      <c r="O44" s="117" t="n">
        <f aca="false">IF(ISBLANK(E44),"",(0.999842594+(0.00006793952*E44)-(0.00000909529*E44^2)+(0.0000001001685*E44^3)-(0.000000001120083*E44^4)+(0.000000000006536332*E44^5)))</f>
        <v>0.996065060375924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4.45478897418647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4.4064327782917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198.950875587168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196.791287878507</v>
      </c>
      <c r="T44" s="32" t="n">
        <v>0.01</v>
      </c>
      <c r="U44" s="32" t="n">
        <v>0.01</v>
      </c>
      <c r="V44" s="32" t="n">
        <v>0.04</v>
      </c>
      <c r="W44" s="32" t="n">
        <v>0.04</v>
      </c>
      <c r="X44" s="32" t="n">
        <v>0.03</v>
      </c>
      <c r="Y44" s="32" t="n">
        <v>0.03</v>
      </c>
      <c r="Z44" s="32" t="n">
        <v>0.05</v>
      </c>
      <c r="AA44" s="32" t="n">
        <v>0.05</v>
      </c>
      <c r="AB44" s="32" t="n">
        <v>0.91</v>
      </c>
      <c r="AC44" s="32" t="n">
        <v>0.89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1173</v>
      </c>
      <c r="E45" s="135" t="n">
        <v>28.9</v>
      </c>
      <c r="F45" s="114" t="n">
        <v>4.4157</v>
      </c>
      <c r="G45" s="179" t="n">
        <v>35.7706</v>
      </c>
      <c r="H45" s="269" t="n">
        <v>0</v>
      </c>
      <c r="I45" s="113" t="n">
        <v>3.5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111.62</v>
      </c>
      <c r="K45" s="117" t="n">
        <f aca="false">IF(ISBLANK(E45),"",(0.000824493-(0.0000040899*E45)+(0.000000076438*E45^2)-(0.00000000082467*E45^3)+(0.0000000000053875*E45^4)))</f>
        <v>0.000753989332274109</v>
      </c>
      <c r="L45" s="117" t="n">
        <f aca="false">IF(ISBLANK(E45),"",(-0.00000572466+(0.00000010227*E45)-(0.0000000016546*E45^2)))</f>
        <v>-4.150995466E-006</v>
      </c>
      <c r="M45" s="117" t="n">
        <f aca="false">IF(ISBLANK(E45),"",IF(ISBLANK(G72),(O45+(K45*35)+(L45*35^1.5)+(0.00000048314*35^2)),(O45+(K45*G72)+(L45*G72^1.5)+(0.00000048314*G72^2))))</f>
        <v>0.995977822369731</v>
      </c>
      <c r="N45" s="118" t="n">
        <f aca="false">IF(ISBLANK(D45),"",IF(ISBLANK(G72),J45*(1+0.00001*(35-20)),J45*(1+0.00001*(G72-20))))</f>
        <v>111.597676</v>
      </c>
      <c r="O45" s="117" t="n">
        <f aca="false">IF(ISBLANK(E45),"",(0.999842594+(0.00006793952*E45)-(0.00000909529*E45^2)+(0.0000001001685*E45^3)-(0.000000001120083*E45^4)+(0.000000000006536332*E45^5)))</f>
        <v>0.995977822369731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4.53329973661251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4.55160710890773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202.457166237115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203.274773483819</v>
      </c>
      <c r="T45" s="32" t="n">
        <v>0.01</v>
      </c>
      <c r="U45" s="32" t="n">
        <v>0.01</v>
      </c>
      <c r="V45" s="32" t="n">
        <v>0.03</v>
      </c>
      <c r="W45" s="32" t="n">
        <v>0.03</v>
      </c>
      <c r="X45" s="32" t="n">
        <v>0.02</v>
      </c>
      <c r="Y45" s="32" t="n">
        <v>0.02</v>
      </c>
      <c r="Z45" s="32" t="n">
        <v>0.04</v>
      </c>
      <c r="AA45" s="32" t="n">
        <v>0.04</v>
      </c>
      <c r="AB45" s="32" t="n">
        <v>0.85</v>
      </c>
      <c r="AC45" s="32" t="n">
        <v>0.83</v>
      </c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206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6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56"/>
      <c r="F48" s="157"/>
      <c r="G48" s="158"/>
      <c r="H48" s="156"/>
      <c r="I48" s="159"/>
      <c r="J48" s="116" t="s">
        <v>99</v>
      </c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str">
        <f aca="false">IF(ISBLANK(D48),"",IF(ISBLANK(G48),J48*(1+0.00001*(35-20)),J48*(1+0.00001*(G48-20))))</f>
        <v/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e">
        <f aca="false">IF(ISBLANK(D49),"",IF(ISBLANK(G49),J49*(1+0.00001*(35-20)),J49*(1+0.00001*(G49-20))))</f>
        <v>#VALUE!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  <row r="64" customFormat="false" ht="15" hidden="false" customHeight="false" outlineLevel="0" collapsed="false">
      <c r="G64" s="269" t="n">
        <v>500</v>
      </c>
      <c r="H64" s="113" t="n">
        <v>504.7</v>
      </c>
    </row>
    <row r="65" customFormat="false" ht="15" hidden="false" customHeight="false" outlineLevel="0" collapsed="false">
      <c r="G65" s="269" t="n">
        <v>300</v>
      </c>
      <c r="H65" s="113" t="n">
        <v>303.3</v>
      </c>
    </row>
    <row r="66" customFormat="false" ht="15" hidden="false" customHeight="false" outlineLevel="0" collapsed="false">
      <c r="G66" s="269" t="n">
        <v>100</v>
      </c>
      <c r="H66" s="113" t="n">
        <v>101.2</v>
      </c>
    </row>
    <row r="67" customFormat="false" ht="15" hidden="false" customHeight="false" outlineLevel="0" collapsed="false">
      <c r="G67" s="269" t="n">
        <v>80</v>
      </c>
      <c r="H67" s="113" t="n">
        <v>79.9</v>
      </c>
    </row>
    <row r="68" customFormat="false" ht="15" hidden="false" customHeight="false" outlineLevel="0" collapsed="false">
      <c r="G68" s="269" t="n">
        <v>60</v>
      </c>
      <c r="H68" s="113" t="n">
        <v>59.1</v>
      </c>
    </row>
    <row r="69" customFormat="false" ht="15" hidden="false" customHeight="false" outlineLevel="0" collapsed="false">
      <c r="G69" s="269" t="n">
        <v>60</v>
      </c>
      <c r="H69" s="113" t="n">
        <v>58.6</v>
      </c>
    </row>
    <row r="70" customFormat="false" ht="15" hidden="false" customHeight="false" outlineLevel="0" collapsed="false">
      <c r="G70" s="269" t="n">
        <v>40</v>
      </c>
      <c r="H70" s="113" t="n">
        <v>41</v>
      </c>
    </row>
    <row r="71" customFormat="false" ht="15" hidden="false" customHeight="false" outlineLevel="0" collapsed="false">
      <c r="G71" s="269" t="n">
        <v>20</v>
      </c>
      <c r="H71" s="113" t="n">
        <v>20.2</v>
      </c>
    </row>
    <row r="72" customFormat="false" ht="15" hidden="false" customHeight="false" outlineLevel="0" collapsed="false">
      <c r="G72" s="269" t="n">
        <v>0</v>
      </c>
      <c r="H72" s="113" t="n">
        <v>3.5</v>
      </c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C54" activeCellId="1" sqref="T45:AC45 C54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157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42087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3</v>
      </c>
      <c r="J9" s="29" t="n">
        <v>30.11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-3°30,11</v>
      </c>
      <c r="P9" s="29" t="s">
        <v>16</v>
      </c>
      <c r="Q9" s="33" t="n">
        <f aca="false">IF(ISBLANK(I9),"",IF(ISBLANK(J9),"",IF(J9&gt;60,"ERREUR !!",O11*(I9+(J9/60)))))</f>
        <v>-3.50183333333333</v>
      </c>
      <c r="R9" s="33"/>
      <c r="V9" s="127" t="n">
        <v>4.9726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59.93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-9°59,93</v>
      </c>
      <c r="P10" s="29" t="s">
        <v>17</v>
      </c>
      <c r="Q10" s="33" t="n">
        <f aca="false">IF(ISBLANK(I10),"",IF(ISBLANK(J10),"",IF(J10&gt;60,"ERREUR !!",O12*(I10+(J10/60)))))</f>
        <v>-9.99883333333333</v>
      </c>
      <c r="R10" s="33"/>
      <c r="S10" s="35"/>
      <c r="T10" s="35"/>
      <c r="V10" s="127" t="n">
        <v>4.9784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42086</v>
      </c>
      <c r="K11" s="38"/>
      <c r="L11" s="38"/>
      <c r="M11" s="38"/>
      <c r="N11" s="39" t="str">
        <f aca="false">I9&amp;"°"&amp;J9</f>
        <v>3°30,11</v>
      </c>
      <c r="O11" s="40" t="n">
        <f aca="false">IF(P9=M10,-1,1)</f>
        <v>-1</v>
      </c>
      <c r="P11" s="41" t="str">
        <f aca="false">TEXT(J11,"aaaa-mm-jj")&amp;"T"&amp;TEXT(J12,"hh:mm:ss")&amp;"z"</f>
        <v>2019-03-24T12:37:28z</v>
      </c>
      <c r="Q11" s="41"/>
      <c r="R11" s="41"/>
      <c r="T11" s="42"/>
      <c r="U11" s="42"/>
      <c r="V11" s="164" t="n">
        <v>4.975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0.526018518518519</v>
      </c>
      <c r="K12" s="45"/>
      <c r="L12" s="45"/>
      <c r="M12" s="45"/>
      <c r="N12" s="46" t="str">
        <f aca="false">I10&amp;"°"&amp;J10</f>
        <v>9°59,93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4.9743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64" t="n">
        <v>4.9679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26.2</v>
      </c>
      <c r="S14" s="55" t="s">
        <v>24</v>
      </c>
      <c r="V14" s="189" t="n">
        <f aca="false">AVERAGE(V8:V13)</f>
        <v>4.97603333333333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26.2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4.976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0.996733652687926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0.0199999809120723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5.01152527350385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4.975691488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0.005999628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0.00401717206948881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35" t="n">
        <v>10</v>
      </c>
      <c r="F35" s="114" t="n">
        <v>2.1751</v>
      </c>
      <c r="G35" s="202" t="n">
        <v>34.66085</v>
      </c>
      <c r="H35" s="113" t="n">
        <v>500</v>
      </c>
      <c r="I35" s="135" t="n">
        <v>504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7" t="n">
        <f aca="false">IF(ISBLANK(E35),"",(0.000824493-(0.0000040899*E35)+(0.000000076438*E35^2)-(0.00000000082467*E35^3)+(0.0000000000053875*E35^4)))</f>
        <v>0.000790467005</v>
      </c>
      <c r="L35" s="117" t="n">
        <f aca="false">IF(ISBLANK(E35),"",(-0.00000572466+(0.00000010227*E35)-(0.0000000016546*E35^2)))</f>
        <v>-4.86742E-006</v>
      </c>
      <c r="M35" s="117" t="n">
        <f aca="false">IF(ISBLANK(E35),"",IF(ISBLANK(G35),(O35+(K35*35)+(L35*35^1.5)+(0.00000048314*35^2)),(O35+(K35*G35)+(L35*G35^1.5)+(0.00000048314*G35^2))))</f>
        <v>1.02668752402599</v>
      </c>
      <c r="N35" s="118" t="n">
        <f aca="false">IF(ISBLANK(D35),"",IF(ISBLANK(G35),J35*(1+0.00001*(35-20)),J35*(1+0.00001*(G35-20))))</f>
        <v>108.885961267395</v>
      </c>
      <c r="O35" s="117" t="n">
        <f aca="false">IF(ISBLANK(E35),"",(0.999842594+(0.00006793952*E35)-(0.00000909529*E35^2)+(0.0000001001685*E35^3)-(0.000000001120083*E35^4)+(0.000000000006536332*E35^5)))</f>
        <v>0.9997020815032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2.28197700388754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2.22265971922902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101.913092993617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99.2639830607681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2030</v>
      </c>
      <c r="E36" s="135" t="n">
        <v>13.4</v>
      </c>
      <c r="F36" s="114" t="n">
        <v>1.9082</v>
      </c>
      <c r="G36" s="202" t="n">
        <v>35.10785</v>
      </c>
      <c r="H36" s="113" t="n">
        <v>300</v>
      </c>
      <c r="I36" s="135" t="n">
        <v>302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110.13</v>
      </c>
      <c r="K36" s="117" t="n">
        <f aca="false">IF(ISBLANK(E36),"",(0.000824493-(0.0000040899*E36)+(0.000000076438*E36^2)-(0.00000000082467*E36^3)+(0.0000000000053875*E36^4)))</f>
        <v>0.00078160300815734</v>
      </c>
      <c r="L36" s="117" t="n">
        <f aca="false">IF(ISBLANK(E36),"",(-0.00000572466+(0.00000010227*E36)-(0.0000000016546*E36^2)))</f>
        <v>-4.651341976E-006</v>
      </c>
      <c r="M36" s="117" t="n">
        <f aca="false">IF(ISBLANK(E36),"",IF(ISBLANK(G36),(O36+(K36*35)+(L36*35^1.5)+(0.00000048314*35^2)),(O36+(K36*G36)+(L36*G36^1.5)+(0.00000048314*G36^2))))</f>
        <v>1.0263958853882</v>
      </c>
      <c r="N36" s="118" t="n">
        <f aca="false">IF(ISBLANK(D36),"",IF(ISBLANK(G36),J36*(1+0.00001*(35-20)),J36*(1+0.00001*(G36-20))))</f>
        <v>110.146638275205</v>
      </c>
      <c r="O36" s="117" t="n">
        <f aca="false">IF(ISBLANK(E36),"",(0.999842594+(0.00006793952*E36)-(0.00000909529*E36^2)+(0.0000001001685*E36^3)-(0.000000001120083*E36^4)+(0.000000000006536332*E36^5)))</f>
        <v>0.999327559596324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1.97667012910237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1.92583598321301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88.2780879657119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86.0078350102929</v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/>
      <c r="B37" s="111"/>
      <c r="C37" s="112" t="n">
        <v>3</v>
      </c>
      <c r="D37" s="113"/>
      <c r="E37" s="135"/>
      <c r="F37" s="114"/>
      <c r="G37" s="202"/>
      <c r="H37" s="113"/>
      <c r="I37" s="135"/>
      <c r="J37" s="116"/>
      <c r="K37" s="117"/>
      <c r="L37" s="117"/>
      <c r="M37" s="117"/>
      <c r="N37" s="118"/>
      <c r="O37" s="117"/>
      <c r="P37" s="119"/>
      <c r="Q37" s="120"/>
      <c r="R37" s="121"/>
      <c r="S37" s="121"/>
      <c r="T37" s="123"/>
      <c r="U37" s="123"/>
      <c r="V37" s="123"/>
      <c r="W37" s="137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2031</v>
      </c>
      <c r="E38" s="135" t="n">
        <v>16.3</v>
      </c>
      <c r="F38" s="114" t="n">
        <v>2.7376</v>
      </c>
      <c r="G38" s="202" t="n">
        <v>35.57915</v>
      </c>
      <c r="H38" s="113" t="n">
        <v>100</v>
      </c>
      <c r="I38" s="135" t="n">
        <v>101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107.83</v>
      </c>
      <c r="K38" s="117" t="n">
        <f aca="false">IF(ISBLANK(E38),"",(0.000824493-(0.0000040899*E38)+(0.000000076438*E38^2)-(0.00000000082467*E38^3)+(0.0000000000053875*E38^4)))</f>
        <v>0.000774945315052749</v>
      </c>
      <c r="L38" s="117" t="n">
        <f aca="false">IF(ISBLANK(E38),"",(-0.00000572466+(0.00000010227*E38)-(0.0000000016546*E38^2)))</f>
        <v>-4.497269674E-006</v>
      </c>
      <c r="M38" s="117" t="n">
        <f aca="false">IF(ISBLANK(E38),"",IF(ISBLANK(G38),(O38+(K38*35)+(L38*35^1.5)+(0.00000048314*35^2)),(O38+(K38*G38)+(L38*G38^1.5)+(0.00000048314*G38^2))))</f>
        <v>1.02612480281917</v>
      </c>
      <c r="N38" s="118" t="n">
        <f aca="false">IF(ISBLANK(D38),"",IF(ISBLANK(G38),J38*(1+0.00001*(35-20)),J38*(1+0.00001*(G38-20))))</f>
        <v>107.846798997445</v>
      </c>
      <c r="O38" s="117" t="n">
        <f aca="false">IF(ISBLANK(E38),"",(0.999842594+(0.00006793952*E38)-(0.00000909529*E38^2)+(0.0000001001685*E38^3)-(0.000000001120083*E38^4)+(0.000000000006536332*E38^5)))</f>
        <v>0.998895737970491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2.9045178590249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2.83056978161432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129.715767584052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126.413246446896</v>
      </c>
      <c r="T38" s="32"/>
      <c r="U38" s="32"/>
      <c r="V38" s="122"/>
      <c r="W38" s="122"/>
      <c r="X38" s="122"/>
      <c r="Y38" s="122"/>
      <c r="Z38" s="32"/>
      <c r="AA38" s="32"/>
      <c r="AB38" s="122"/>
      <c r="AC38" s="12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2032</v>
      </c>
      <c r="E39" s="135" t="n">
        <v>16.8</v>
      </c>
      <c r="F39" s="114" t="n">
        <v>2.8056</v>
      </c>
      <c r="G39" s="202" t="n">
        <v>35.6157</v>
      </c>
      <c r="H39" s="113" t="n">
        <v>80</v>
      </c>
      <c r="I39" s="135" t="n">
        <v>81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111.3</v>
      </c>
      <c r="K39" s="117" t="n">
        <f aca="false">IF(ISBLANK(E39),"",(0.000824493-(0.0000040899*E39)+(0.000000076438*E39^2)-(0.00000000082467*E39^3)+(0.0000000000053875*E39^4)))</f>
        <v>0.00077387542457088</v>
      </c>
      <c r="L39" s="117" t="n">
        <f aca="false">IF(ISBLANK(E39),"",(-0.00000572466+(0.00000010227*E39)-(0.0000000016546*E39^2)))</f>
        <v>-4.473518304E-006</v>
      </c>
      <c r="M39" s="117" t="n">
        <f aca="false">IF(ISBLANK(E39),"",IF(ISBLANK(G39),(O39+(K39*35)+(L39*35^1.5)+(0.00000048314*35^2)),(O39+(K39*G39)+(L39*G39^1.5)+(0.00000048314*G39^2))))</f>
        <v>1.02603552642221</v>
      </c>
      <c r="N39" s="118" t="n">
        <f aca="false">IF(ISBLANK(D39),"",IF(ISBLANK(G39),J39*(1+0.00001*(35-20)),J39*(1+0.00001*(G39-20))))</f>
        <v>111.3173802741</v>
      </c>
      <c r="O39" s="117" t="n">
        <f aca="false">IF(ISBLANK(E39),"",(0.999842594+(0.00006793952*E39)-(0.00000909529*E39^2)+(0.0000001001685*E39^3)-(0.000000001120083*E39^4)+(0.000000000006536332*E39^5)))</f>
        <v>0.998811407722674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2.88252544661174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2.80938171474735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128.73358644568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125.466987380617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2033</v>
      </c>
      <c r="E40" s="135" t="n">
        <v>17.9</v>
      </c>
      <c r="F40" s="114" t="n">
        <v>2.6147</v>
      </c>
      <c r="G40" s="202" t="n">
        <v>35.6535</v>
      </c>
      <c r="H40" s="113" t="n">
        <v>60</v>
      </c>
      <c r="I40" s="135" t="n">
        <v>61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110.79</v>
      </c>
      <c r="K40" s="117" t="n">
        <f aca="false">IF(ISBLANK(E40),"",(0.000824493-(0.0000040899*E40)+(0.000000076438*E40^2)-(0.00000000082467*E40^3)+(0.0000000000053875*E40^4)))</f>
        <v>0.000771598622152509</v>
      </c>
      <c r="L40" s="117" t="n">
        <f aca="false">IF(ISBLANK(E40),"",(-0.00000572466+(0.00000010227*E40)-(0.0000000016546*E40^2)))</f>
        <v>-4.424177386E-006</v>
      </c>
      <c r="M40" s="117" t="n">
        <f aca="false">IF(ISBLANK(E40),"",IF(ISBLANK(G40),(O40+(K40*35)+(L40*35^1.5)+(0.00000048314*35^2)),(O40+(K40*G40)+(L40*G40^1.5)+(0.00000048314*G40^2))))</f>
        <v>1.025798497577</v>
      </c>
      <c r="N40" s="118" t="n">
        <f aca="false">IF(ISBLANK(D40),"",IF(ISBLANK(G40),J40*(1+0.00001*(35-20)),J40*(1+0.00001*(G40-20))))</f>
        <v>110.80734251265</v>
      </c>
      <c r="O40" s="117" t="n">
        <f aca="false">IF(ISBLANK(E40),"",(0.999842594+(0.00006793952*E40)-(0.00000909529*E40^2)+(0.0000001001685*E40^3)-(0.000000001120083*E40^4)+(0.000000000006536332*E40^5)))</f>
        <v>0.998616010802117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2.69791333675901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2.63006169645565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120.488809619658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117.458555363709</v>
      </c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/>
      <c r="B41" s="111"/>
      <c r="C41" s="112" t="n">
        <v>7</v>
      </c>
      <c r="D41" s="113"/>
      <c r="E41" s="135"/>
      <c r="F41" s="114"/>
      <c r="G41" s="202"/>
      <c r="H41" s="113"/>
      <c r="I41" s="135"/>
      <c r="J41" s="116"/>
      <c r="K41" s="117"/>
      <c r="L41" s="117"/>
      <c r="M41" s="117"/>
      <c r="N41" s="118"/>
      <c r="O41" s="117"/>
      <c r="P41" s="119"/>
      <c r="Q41" s="120"/>
      <c r="R41" s="121"/>
      <c r="S41" s="121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s="270" customFormat="true" ht="15.75" hidden="false" customHeight="false" outlineLevel="0" collapsed="false">
      <c r="A42" s="270" t="n">
        <f aca="false">IF(ISBLANK(VLOOKUP(D42,'Volumes flacons'!A5:C623,3)),0,1)</f>
        <v>1</v>
      </c>
      <c r="B42" s="271" t="n">
        <f aca="false">IF(ISBLANK(D42),0,IF(ISBLANK(E42),0,IF(ISBLANK(F42),0,1)))</f>
        <v>1</v>
      </c>
      <c r="C42" s="112" t="n">
        <v>8</v>
      </c>
      <c r="D42" s="113" t="n">
        <v>2034</v>
      </c>
      <c r="E42" s="135" t="n">
        <v>22.6</v>
      </c>
      <c r="F42" s="114" t="n">
        <v>4.2624</v>
      </c>
      <c r="G42" s="202" t="n">
        <v>36.00905</v>
      </c>
      <c r="H42" s="113" t="n">
        <v>40</v>
      </c>
      <c r="I42" s="135" t="n">
        <v>40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109.25</v>
      </c>
      <c r="K42" s="117" t="n">
        <f aca="false">IF(ISBLANK(E42),"",(0.000824493-(0.0000040899*E42)+(0.000000076438*E42^2)-(0.00000000082467*E42^3)+(0.0000000000053875*E42^4)))</f>
        <v>0.0007629888901799</v>
      </c>
      <c r="L42" s="117" t="n">
        <f aca="false">IF(ISBLANK(E42),"",(-0.00000572466+(0.00000010227*E42)-(0.0000000016546*E42^2)))</f>
        <v>-4.258461496E-006</v>
      </c>
      <c r="M42" s="117" t="n">
        <f aca="false">IF(ISBLANK(E42),"",IF(ISBLANK(G42),(O42+(K42*35)+(L42*35^1.5)+(0.00000048314*35^2)),(O42+(K42*G42)+(L42*G42^1.5)+(0.00000048314*G42^2))))</f>
        <v>1.02481590862372</v>
      </c>
      <c r="N42" s="118" t="n">
        <f aca="false">IF(ISBLANK(D42),"",IF(ISBLANK(G42),J42*(1+0.00001*(35-20)),J42*(1+0.00001*(G42-20))))</f>
        <v>109.267489887125</v>
      </c>
      <c r="O42" s="117" t="n">
        <f aca="false">IF(ISBLANK(E42),"",(0.999842594+(0.00006793952*E42)-(0.00000909529*E42^2)+(0.0000001001685*E42^3)-(0.000000001120083*E42^4)+(0.000000000006536332*E42^5)))</f>
        <v>0.99763511379082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4.4712942357004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4.36302188332061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199.68800056638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194.852557309098</v>
      </c>
      <c r="T42" s="272"/>
      <c r="U42" s="272"/>
      <c r="V42" s="273"/>
      <c r="W42" s="273"/>
      <c r="X42" s="273"/>
      <c r="Y42" s="273"/>
      <c r="Z42" s="272"/>
      <c r="AA42" s="272"/>
      <c r="AB42" s="273"/>
      <c r="AC42" s="273"/>
      <c r="AD42" s="274"/>
      <c r="AE42" s="274"/>
      <c r="AF42" s="274"/>
      <c r="AG42" s="274"/>
      <c r="AH42" s="274"/>
      <c r="AI42" s="274"/>
      <c r="AJ42" s="274"/>
      <c r="AK42" s="274"/>
      <c r="AL42" s="274"/>
      <c r="AM42" s="274"/>
      <c r="AN42" s="274"/>
      <c r="AO42" s="274"/>
      <c r="AP42" s="274"/>
      <c r="AQ42" s="274"/>
      <c r="AR42" s="274"/>
      <c r="AS42" s="274"/>
      <c r="AT42" s="274"/>
      <c r="AU42" s="274"/>
      <c r="AV42" s="274"/>
      <c r="AW42" s="274"/>
      <c r="AX42" s="274"/>
      <c r="AY42" s="274"/>
      <c r="AZ42" s="274"/>
      <c r="BA42" s="274"/>
      <c r="BB42" s="274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2035</v>
      </c>
      <c r="E43" s="135" t="n">
        <v>22.7</v>
      </c>
      <c r="F43" s="114" t="n">
        <v>4.3232</v>
      </c>
      <c r="G43" s="202" t="n">
        <v>36.01185</v>
      </c>
      <c r="H43" s="113" t="n">
        <v>40</v>
      </c>
      <c r="I43" s="135" t="n">
        <v>40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110.1</v>
      </c>
      <c r="K43" s="117" t="n">
        <f aca="false">IF(ISBLANK(E43),"",(0.000824493-(0.0000040899*E43)+(0.000000076438*E43^2)-(0.00000000082467*E43^3)+(0.0000000000053875*E43^4)))</f>
        <v>0.000762824282969229</v>
      </c>
      <c r="L43" s="117" t="n">
        <f aca="false">IF(ISBLANK(E43),"",(-0.00000572466+(0.00000010227*E43)-(0.0000000016546*E43^2)))</f>
        <v>-4.255729834E-006</v>
      </c>
      <c r="M43" s="117" t="n">
        <f aca="false">IF(ISBLANK(E43),"",IF(ISBLANK(G43),(O43+(K43*35)+(L43*35^1.5)+(0.00000048314*35^2)),(O43+(K43*G43)+(L43*G43^1.5)+(0.00000048314*G43^2))))</f>
        <v>1.02478936054565</v>
      </c>
      <c r="N43" s="118" t="n">
        <f aca="false">IF(ISBLANK(D43),"",IF(ISBLANK(G43),J43*(1+0.00001*(35-20)),J43*(1+0.00001*(G43-20))))</f>
        <v>110.11762904685</v>
      </c>
      <c r="O43" s="117" t="n">
        <f aca="false">IF(ISBLANK(E43),"",(0.999842594+(0.00006793952*E43)-(0.00000909529*E43^2)+(0.0000001001685*E43^3)-(0.000000001120083*E43^4)+(0.000000000006536332*E43^5)))</f>
        <v>0.997611776723193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4.49963076528892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4.39078598834504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200.953509977803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196.092502239489</v>
      </c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2036</v>
      </c>
      <c r="E44" s="135" t="n">
        <v>28.8</v>
      </c>
      <c r="F44" s="114" t="n">
        <v>4.3281</v>
      </c>
      <c r="G44" s="202" t="n">
        <v>35.7776</v>
      </c>
      <c r="H44" s="113" t="n">
        <v>20</v>
      </c>
      <c r="I44" s="135" t="n">
        <v>20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109.39</v>
      </c>
      <c r="K44" s="117" t="n">
        <f aca="false">IF(ISBLANK(E44),"",(0.000824493-(0.0000040899*E44)+(0.000000076438*E44^2)-(0.00000000082467*E44^3)+(0.0000000000053875*E44^4)))</f>
        <v>0.00075411144553728</v>
      </c>
      <c r="L44" s="117" t="n">
        <f aca="false">IF(ISBLANK(E44),"",(-0.00000572466+(0.00000010227*E44)-(0.0000000016546*E44^2)))</f>
        <v>-4.151675424E-006</v>
      </c>
      <c r="M44" s="117" t="n">
        <f aca="false">IF(ISBLANK(E44),"",IF(ISBLANK(G44),(O44+(K44*35)+(L44*35^1.5)+(0.00000048314*35^2)),(O44+(K44*G44)+(L44*G44^1.5)+(0.00000048314*G44^2))))</f>
        <v>1.02271726064875</v>
      </c>
      <c r="N44" s="118" t="n">
        <f aca="false">IF(ISBLANK(D44),"",IF(ISBLANK(G44),J44*(1+0.00001*(35-20)),J44*(1+0.00001*(G44-20))))</f>
        <v>109.40725911664</v>
      </c>
      <c r="O44" s="117" t="n">
        <f aca="false">IF(ISBLANK(E44),"",(0.999842594+(0.00006793952*E44)-(0.00000909529*E44^2)+(0.0000001001685*E44^3)-(0.000000001120083*E44^4)+(0.000000000006536332*E44^5)))</f>
        <v>0.996006990827753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4.53455069956458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4.4338263115733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202.513034242554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198.014683074864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2037</v>
      </c>
      <c r="E45" s="135" t="n">
        <v>29.1</v>
      </c>
      <c r="F45" s="114" t="n">
        <v>4.338</v>
      </c>
      <c r="G45" s="202" t="n">
        <v>35.76265</v>
      </c>
      <c r="H45" s="113" t="n">
        <v>0</v>
      </c>
      <c r="I45" s="135" t="n">
        <v>2.5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110.47</v>
      </c>
      <c r="K45" s="117" t="n">
        <f aca="false">IF(ISBLANK(E45),"",(0.000824493-(0.0000040899*E45)+(0.000000076438*E45^2)-(0.00000000082467*E45^3)+(0.0000000000053875*E45^4)))</f>
        <v>0.000753747020782669</v>
      </c>
      <c r="L45" s="117" t="n">
        <f aca="false">IF(ISBLANK(E45),"",(-0.00000572466+(0.00000010227*E45)-(0.0000000016546*E45^2)))</f>
        <v>-4.149734826E-006</v>
      </c>
      <c r="M45" s="117" t="n">
        <f aca="false">IF(ISBLANK(E45),"",IF(ISBLANK(G45),(O45+(K45*35)+(L45*35^1.5)+(0.00000048314*35^2)),(O45+(K45*G45)+(L45*G45^1.5)+(0.00000048314*G45^2))))</f>
        <v>1.02260563702624</v>
      </c>
      <c r="N45" s="118" t="n">
        <f aca="false">IF(ISBLANK(D45),"",IF(ISBLANK(G45),J45*(1+0.00001*(35-20)),J45*(1+0.00001*(G45-20))))</f>
        <v>110.487412999455</v>
      </c>
      <c r="O45" s="117" t="n">
        <f aca="false">IF(ISBLANK(E45),"",(0.999842594+(0.00006793952*E45)-(0.00000909529*E45^2)+(0.0000001001685*E45^3)-(0.000000001120083*E45^4)+(0.000000000006536332*E45^5)))</f>
        <v>0.995919218845254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4.49969493607254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4.40022504585225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200.956375845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196.514050547761</v>
      </c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206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206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56"/>
      <c r="F48" s="157"/>
      <c r="G48" s="158"/>
      <c r="H48" s="156"/>
      <c r="I48" s="159"/>
      <c r="J48" s="116" t="s">
        <v>99</v>
      </c>
      <c r="K48" s="160" t="str">
        <f aca="false">IF(ISBLANK(E48),"",(0.000824493-(0.0000040899*E48)+(0.000000076438*E48^2)-(0.00000000082467*E48^3)+(0.0000000000053875*E48^4)))</f>
        <v/>
      </c>
      <c r="L48" s="160" t="str">
        <f aca="false">IF(ISBLANK(E48),"",(-0.00000572466+(0.00000010227*E48)-(0.0000000016546*E48^2)))</f>
        <v/>
      </c>
      <c r="M48" s="160" t="str">
        <f aca="false">IF(ISBLANK(E48),"",IF(ISBLANK(G48),(O48+(K48*35)+(L48*35^1.5)+(0.00000048314*35^2)),(O48+(K48*G48)+(L48*G48^1.5)+(0.00000048314*G48^2))))</f>
        <v/>
      </c>
      <c r="N48" s="161" t="str">
        <f aca="false">IF(ISBLANK(D48),"",IF(ISBLANK(G48),J48*(1+0.00001*(35-20)),J48*(1+0.00001*(G48-20))))</f>
        <v/>
      </c>
      <c r="O48" s="160" t="str">
        <f aca="false">IF(ISBLANK(E48),"",(0.999842594+(0.00006793952*E48)-(0.00000909529*E48^2)+(0.0000001001685*E48^3)-(0.000000001120083*E48^4)+(0.000000000006536332*E48^5)))</f>
        <v/>
      </c>
      <c r="P48" s="162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63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K28" colorId="64" zoomScale="100" zoomScaleNormal="100" zoomScalePageLayoutView="100" workbookViewId="0">
      <selection pane="topLeft" activeCell="BA63" activeCellId="1" sqref="T45:AC45 BA6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39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42087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2</v>
      </c>
      <c r="J9" s="29" t="n">
        <v>59.95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-2°59,95</v>
      </c>
      <c r="P9" s="29" t="s">
        <v>16</v>
      </c>
      <c r="Q9" s="33" t="n">
        <f aca="false">IF(ISBLANK(I9),"",IF(ISBLANK(J9),"",IF(J9&gt;60,"ERREUR !!",O11*(I9+(J9/60)))))</f>
        <v>-2.99916666666667</v>
      </c>
      <c r="R9" s="33"/>
      <c r="V9" s="127" t="n">
        <v>4.9726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-10°0,09</v>
      </c>
      <c r="P10" s="29" t="s">
        <v>17</v>
      </c>
      <c r="Q10" s="33" t="n">
        <f aca="false">IF(ISBLANK(I10),"",IF(ISBLANK(J10),"",IF(J10&gt;60,"ERREUR !!",O12*(I10+(J10/60)))))</f>
        <v>-10.0015</v>
      </c>
      <c r="R10" s="33"/>
      <c r="S10" s="35"/>
      <c r="T10" s="35"/>
      <c r="V10" s="127" t="n">
        <v>4.9784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42086</v>
      </c>
      <c r="K11" s="38"/>
      <c r="L11" s="38"/>
      <c r="M11" s="38"/>
      <c r="N11" s="39" t="str">
        <f aca="false">I9&amp;"°"&amp;J9</f>
        <v>2°59,95</v>
      </c>
      <c r="O11" s="40" t="n">
        <f aca="false">IF(P9=M10,-1,1)</f>
        <v>-1</v>
      </c>
      <c r="P11" s="41" t="str">
        <f aca="false">TEXT(J11,"aaaa-mm-jj")&amp;"T"&amp;TEXT(J12,"hh:mm:ss")&amp;"z"</f>
        <v>2019-03-24T17:16:10z</v>
      </c>
      <c r="Q11" s="41"/>
      <c r="R11" s="41"/>
      <c r="T11" s="42"/>
      <c r="U11" s="42"/>
      <c r="V11" s="164" t="n">
        <v>4.975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0.719560185185185</v>
      </c>
      <c r="K12" s="45"/>
      <c r="L12" s="45"/>
      <c r="M12" s="45"/>
      <c r="N12" s="46" t="str">
        <f aca="false">I10&amp;"°"&amp;J10</f>
        <v>10°0,09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4.9743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64" t="n">
        <v>4.9679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26.2</v>
      </c>
      <c r="S14" s="55" t="s">
        <v>24</v>
      </c>
      <c r="V14" s="189" t="n">
        <f aca="false">AVERAGE(V8:V13)</f>
        <v>4.97603333333333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26.2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4.976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0.996733652687926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0.0199999809120723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5.01152527350385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4.975691488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0.005999628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0.00401717206948881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2038</v>
      </c>
      <c r="E35" s="135" t="n">
        <v>6.7</v>
      </c>
      <c r="F35" s="114" t="n">
        <v>5.4875</v>
      </c>
      <c r="G35" s="206" t="n">
        <v>34.9616</v>
      </c>
      <c r="H35" s="113" t="n">
        <v>2000</v>
      </c>
      <c r="I35" s="135" t="n">
        <v>2021.1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111.51</v>
      </c>
      <c r="K35" s="117" t="n">
        <f aca="false">IF(ISBLANK(E35),"",(0.000824493-(0.0000040899*E35)+(0.000000076438*E35^2)-(0.00000000082467*E35^3)+(0.0000000000053875*E35^4)))</f>
        <v>0.000800284798013229</v>
      </c>
      <c r="L35" s="117" t="n">
        <f aca="false">IF(ISBLANK(E35),"",(-0.00000572466+(0.00000010227*E35)-(0.0000000016546*E35^2)))</f>
        <v>-5.113725994E-006</v>
      </c>
      <c r="M35" s="117" t="n">
        <f aca="false">IF(ISBLANK(E35),"",IF(ISBLANK(G35),(O35+(K35*35)+(L35*35^1.5)+(0.00000048314*35^2)),(O35+(K35*G35)+(L35*G35^1.5)+(0.00000048314*G35^2))))</f>
        <v>1.02743012459961</v>
      </c>
      <c r="N35" s="118" t="n">
        <f aca="false">IF(ISBLANK(D35),"",IF(ISBLANK(G35),J35*(1+0.00001*(35-20)),J35*(1+0.00001*(G35-20))))</f>
        <v>111.52668368016</v>
      </c>
      <c r="O35" s="117" t="n">
        <f aca="false">IF(ISBLANK(E35),"",(0.999842594+(0.00006793952*E35)-(0.00000909529*E35^2)+(0.0000001001685*E35^3)-(0.000000001120083*E35^4)+(0.000000000006536332*E35^5)))</f>
        <v>0.999917459350318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5.6421711469976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5.49153758674964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251.979363424913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245.252068624239</v>
      </c>
      <c r="T35" s="32" t="n">
        <v>0.01</v>
      </c>
      <c r="U35" s="32" t="n">
        <v>0.01</v>
      </c>
      <c r="V35" s="122" t="n">
        <v>20.6</v>
      </c>
      <c r="W35" s="122" t="n">
        <v>20.1</v>
      </c>
      <c r="X35" s="122" t="n">
        <v>20.6</v>
      </c>
      <c r="Y35" s="122" t="n">
        <v>20.1</v>
      </c>
      <c r="Z35" s="32" t="n">
        <v>1.73</v>
      </c>
      <c r="AA35" s="32" t="n">
        <v>1.69</v>
      </c>
      <c r="AB35" s="122" t="n">
        <v>22.3</v>
      </c>
      <c r="AC35" s="122" t="n">
        <v>21.8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2039</v>
      </c>
      <c r="E36" s="135" t="n">
        <v>7.1</v>
      </c>
      <c r="F36" s="114" t="n">
        <v>5.4819</v>
      </c>
      <c r="G36" s="206" t="n">
        <v>34.96125</v>
      </c>
      <c r="H36" s="113" t="n">
        <v>2000</v>
      </c>
      <c r="I36" s="135" t="n">
        <v>2021.1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111.47</v>
      </c>
      <c r="K36" s="117" t="n">
        <f aca="false">IF(ISBLANK(E36),"",(0.000824493-(0.0000040899*E36)+(0.000000076438*E36^2)-(0.00000000082467*E36^3)+(0.0000000000053875*E36^4)))</f>
        <v>0.000799026481658769</v>
      </c>
      <c r="L36" s="117" t="n">
        <f aca="false">IF(ISBLANK(E36),"",(-0.00000572466+(0.00000010227*E36)-(0.0000000016546*E36^2)))</f>
        <v>-5.081951386E-006</v>
      </c>
      <c r="M36" s="117" t="n">
        <f aca="false">IF(ISBLANK(E36),"",IF(ISBLANK(G36),(O36+(K36*35)+(L36*35^1.5)+(0.00000048314*35^2)),(O36+(K36*G36)+(L36*G36^1.5)+(0.00000048314*G36^2))))</f>
        <v>1.02737455934527</v>
      </c>
      <c r="N36" s="118" t="n">
        <f aca="false">IF(ISBLANK(D36),"",IF(ISBLANK(G36),J36*(1+0.00001*(35-20)),J36*(1+0.00001*(G36-20))))</f>
        <v>111.486677305375</v>
      </c>
      <c r="O36" s="117" t="n">
        <f aca="false">IF(ISBLANK(E36),"",(0.999842594+(0.00006793952*E36)-(0.00000909529*E36^2)+(0.0000001001685*E36^3)-(0.000000001120083*E36^4)+(0.000000000006536332*E36^5)))</f>
        <v>0.999899594042335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5.63845741356802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5.48821981455459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251.813508089948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245.103896918008</v>
      </c>
      <c r="T36" s="32" t="n">
        <v>0.01</v>
      </c>
      <c r="U36" s="32" t="n">
        <v>0.01</v>
      </c>
      <c r="V36" s="122" t="n">
        <v>20.6</v>
      </c>
      <c r="W36" s="122" t="n">
        <v>20.2</v>
      </c>
      <c r="X36" s="122" t="n">
        <v>20.6</v>
      </c>
      <c r="Y36" s="122" t="n">
        <v>20.2</v>
      </c>
      <c r="Z36" s="32" t="n">
        <v>1.74</v>
      </c>
      <c r="AA36" s="32" t="n">
        <v>1.7</v>
      </c>
      <c r="AB36" s="122" t="n">
        <v>22</v>
      </c>
      <c r="AC36" s="122" t="n">
        <v>21.5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2040</v>
      </c>
      <c r="E37" s="135" t="n">
        <v>7.8</v>
      </c>
      <c r="F37" s="114" t="n">
        <v>4.9406</v>
      </c>
      <c r="G37" s="206" t="n">
        <v>34.9567</v>
      </c>
      <c r="H37" s="113" t="n">
        <v>1500</v>
      </c>
      <c r="I37" s="135" t="n">
        <v>1513.9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110.01</v>
      </c>
      <c r="K37" s="117" t="n">
        <f aca="false">IF(ISBLANK(E37),"",(0.000824493-(0.0000040899*E37)+(0.000000076438*E37^2)-(0.00000000082467*E37^3)+(0.0000000000053875*E37^4)))</f>
        <v>0.00079687086098358</v>
      </c>
      <c r="L37" s="117" t="n">
        <f aca="false">IF(ISBLANK(E37),"",(-0.00000572466+(0.00000010227*E37)-(0.0000000016546*E37^2)))</f>
        <v>-5.027619864E-006</v>
      </c>
      <c r="M37" s="117" t="n">
        <f aca="false">IF(ISBLANK(E37),"",IF(ISBLANK(G37),(O37+(K37*35)+(L37*35^1.5)+(0.00000048314*35^2)),(O37+(K37*G37)+(L37*G37^1.5)+(0.00000048314*G37^2))))</f>
        <v>1.02726999958485</v>
      </c>
      <c r="N37" s="118" t="n">
        <f aca="false">IF(ISBLANK(D37),"",IF(ISBLANK(G37),J37*(1+0.00001*(35-20)),J37*(1+0.00001*(G37-20))))</f>
        <v>110.02645386567</v>
      </c>
      <c r="O37" s="117" t="n">
        <f aca="false">IF(ISBLANK(E37),"",(0.999842594+(0.00006793952*E37)-(0.00000909529*E37^2)+(0.0000001001685*E37^3)-(0.000000001120083*E37^4)+(0.000000000006536332*E37^5)))</f>
        <v>0.999862742696217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5.14883873065144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5.01215720573191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229.947137710893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223.842940807987</v>
      </c>
      <c r="T37" s="32" t="n">
        <v>0.01</v>
      </c>
      <c r="U37" s="32" t="n">
        <v>0.01</v>
      </c>
      <c r="V37" s="122" t="n">
        <v>22.6</v>
      </c>
      <c r="W37" s="122" t="n">
        <v>22</v>
      </c>
      <c r="X37" s="122" t="n">
        <v>22.5</v>
      </c>
      <c r="Y37" s="122" t="n">
        <v>22</v>
      </c>
      <c r="Z37" s="32" t="n">
        <v>1.86</v>
      </c>
      <c r="AA37" s="32" t="n">
        <v>1.82</v>
      </c>
      <c r="AB37" s="122" t="n">
        <v>19.6</v>
      </c>
      <c r="AC37" s="122" t="n">
        <v>19.2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2041</v>
      </c>
      <c r="E38" s="135" t="n">
        <v>8.4</v>
      </c>
      <c r="F38" s="114" t="n">
        <v>3.3528</v>
      </c>
      <c r="G38" s="206" t="n">
        <v>34.5972</v>
      </c>
      <c r="H38" s="113" t="n">
        <v>1000</v>
      </c>
      <c r="I38" s="135" t="n">
        <v>1009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111.07</v>
      </c>
      <c r="K38" s="117" t="n">
        <f aca="false">IF(ISBLANK(E38),"",(0.000824493-(0.0000040899*E38)+(0.000000076438*E38^2)-(0.00000000082467*E38^3)+(0.0000000000053875*E38^4)))</f>
        <v>0.00079506934289184</v>
      </c>
      <c r="L38" s="117" t="n">
        <f aca="false">IF(ISBLANK(E38),"",(-0.00000572466+(0.00000010227*E38)-(0.0000000016546*E38^2)))</f>
        <v>-4.982340576E-006</v>
      </c>
      <c r="M38" s="117" t="n">
        <f aca="false">IF(ISBLANK(E38),"",IF(ISBLANK(G38),(O38+(K38*35)+(L38*35^1.5)+(0.00000048314*35^2)),(O38+(K38*G38)+(L38*G38^1.5)+(0.00000048314*G38^2))))</f>
        <v>1.02689716536618</v>
      </c>
      <c r="N38" s="118" t="n">
        <f aca="false">IF(ISBLANK(D38),"",IF(ISBLANK(G38),J38*(1+0.00001*(35-20)),J38*(1+0.00001*(G38-20))))</f>
        <v>111.08621311004</v>
      </c>
      <c r="O38" s="117" t="n">
        <f aca="false">IF(ISBLANK(E38),"",(0.999842594+(0.00006793952*E38)-(0.00000909529*E38^2)+(0.0000001001685*E38^3)-(0.000000001120083*E38^4)+(0.000000000006536332*E38^5)))</f>
        <v>0.999825589360969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3.45510133365176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3.3646030490499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154.304825560887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150.263172170569</v>
      </c>
      <c r="T38" s="32" t="n">
        <v>0.01</v>
      </c>
      <c r="U38" s="32" t="n">
        <v>0.01</v>
      </c>
      <c r="V38" s="122" t="n">
        <v>34.4</v>
      </c>
      <c r="W38" s="122" t="n">
        <v>33.6</v>
      </c>
      <c r="X38" s="122" t="n">
        <v>34.4</v>
      </c>
      <c r="Y38" s="122" t="n">
        <v>33.6</v>
      </c>
      <c r="Z38" s="32" t="n">
        <v>2.82</v>
      </c>
      <c r="AA38" s="32" t="n">
        <v>2.76</v>
      </c>
      <c r="AB38" s="122" t="n">
        <v>33.2</v>
      </c>
      <c r="AC38" s="122" t="n">
        <v>32.4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2042</v>
      </c>
      <c r="E39" s="135" t="n">
        <v>9.3</v>
      </c>
      <c r="F39" s="114" t="n">
        <v>2.8923</v>
      </c>
      <c r="G39" s="206" t="n">
        <v>34.5038</v>
      </c>
      <c r="H39" s="113" t="n">
        <v>700</v>
      </c>
      <c r="I39" s="135" t="n">
        <v>705.4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110.84</v>
      </c>
      <c r="K39" s="117" t="n">
        <f aca="false">IF(ISBLANK(E39),"",(0.000824493-(0.0000040899*E39)+(0.000000076438*E39^2)-(0.00000000082467*E39^3)+(0.0000000000053875*E39^4)))</f>
        <v>0.000792445024834849</v>
      </c>
      <c r="L39" s="117" t="n">
        <f aca="false">IF(ISBLANK(E39),"",(-0.00000572466+(0.00000010227*E39)-(0.0000000016546*E39^2)))</f>
        <v>-4.916655354E-006</v>
      </c>
      <c r="M39" s="117" t="n">
        <f aca="false">IF(ISBLANK(E39),"",IF(ISBLANK(G39),(O39+(K39*35)+(L39*35^1.5)+(0.00000048314*35^2)),(O39+(K39*G39)+(L39*G39^1.5)+(0.00000048314*G39^2))))</f>
        <v>1.02668149217321</v>
      </c>
      <c r="N39" s="118" t="n">
        <f aca="false">IF(ISBLANK(D39),"",IF(ISBLANK(G39),J39*(1+0.00001*(35-20)),J39*(1+0.00001*(G39-20))))</f>
        <v>110.85607601192</v>
      </c>
      <c r="O39" s="117" t="n">
        <f aca="false">IF(ISBLANK(E39),"",(0.999842594+(0.00006793952*E39)-(0.00000909529*E39^2)+(0.0000001001685*E39^3)-(0.000000001120083*E39^4)+(0.000000000006536332*E39^5)))</f>
        <v>0.999760427059674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2.98468660236361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2.90712029496688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133.296103661559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129.831992373221</v>
      </c>
      <c r="T39" s="32" t="n">
        <v>0.02</v>
      </c>
      <c r="U39" s="32" t="n">
        <v>0.02</v>
      </c>
      <c r="V39" s="122" t="n">
        <v>36.2</v>
      </c>
      <c r="W39" s="122" t="n">
        <v>35.4</v>
      </c>
      <c r="X39" s="122" t="n">
        <v>36.2</v>
      </c>
      <c r="Y39" s="122" t="n">
        <v>35.4</v>
      </c>
      <c r="Z39" s="32" t="n">
        <v>2.91</v>
      </c>
      <c r="AA39" s="32" t="n">
        <v>2.84</v>
      </c>
      <c r="AB39" s="122" t="n">
        <v>28.2</v>
      </c>
      <c r="AC39" s="122" t="n">
        <v>27.5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/>
      <c r="B40" s="111"/>
      <c r="C40" s="112" t="n">
        <v>6</v>
      </c>
      <c r="D40" s="113"/>
      <c r="E40" s="135"/>
      <c r="F40" s="114"/>
      <c r="G40" s="206"/>
      <c r="H40" s="113"/>
      <c r="I40" s="135"/>
      <c r="J40" s="116"/>
      <c r="K40" s="117"/>
      <c r="L40" s="117"/>
      <c r="M40" s="117"/>
      <c r="N40" s="118"/>
      <c r="O40" s="117"/>
      <c r="P40" s="119"/>
      <c r="Q40" s="120"/>
      <c r="R40" s="121"/>
      <c r="S40" s="121"/>
      <c r="T40" s="32"/>
      <c r="U40" s="32"/>
      <c r="V40" s="122"/>
      <c r="W40" s="122"/>
      <c r="X40" s="122"/>
      <c r="Y40" s="122"/>
      <c r="Z40" s="32"/>
      <c r="AA40" s="32"/>
      <c r="AB40" s="122"/>
      <c r="AC40" s="12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2043</v>
      </c>
      <c r="E41" s="135" t="n">
        <v>14.1</v>
      </c>
      <c r="F41" s="114" t="n">
        <v>1.9759</v>
      </c>
      <c r="G41" s="206" t="n">
        <v>35.0861</v>
      </c>
      <c r="H41" s="113" t="n">
        <v>300</v>
      </c>
      <c r="I41" s="135" t="n">
        <v>303.4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109.68</v>
      </c>
      <c r="K41" s="117" t="n">
        <f aca="false">IF(ISBLANK(E41),"",(0.000824493-(0.0000040899*E41)+(0.000000076438*E41^2)-(0.00000000082467*E41^3)+(0.0000000000053875*E41^4)))</f>
        <v>0.000779923259697169</v>
      </c>
      <c r="L41" s="117" t="n">
        <f aca="false">IF(ISBLANK(E41),"",(-0.00000572466+(0.00000010227*E41)-(0.0000000016546*E41^2)))</f>
        <v>-4.611604026E-006</v>
      </c>
      <c r="M41" s="117" t="n">
        <f aca="false">IF(ISBLANK(E41),"",IF(ISBLANK(G41),(O41+(K41*35)+(L41*35^1.5)+(0.00000048314*35^2)),(O41+(K41*G41)+(L41*G41^1.5)+(0.00000048314*G41^2))))</f>
        <v>1.02623328220094</v>
      </c>
      <c r="N41" s="118" t="n">
        <f aca="false">IF(ISBLANK(D41),"",IF(ISBLANK(G41),J41*(1+0.00001*(35-20)),J41*(1+0.00001*(G41-20))))</f>
        <v>109.69654643448</v>
      </c>
      <c r="O41" s="117" t="n">
        <f aca="false">IF(ISBLANK(E41),"",(0.999842594+(0.00006793952*E41)-(0.00000909529*E41^2)+(0.0000001001685*E41^3)-(0.000000001120083*E41^4)+(0.000000000006536332*E41^5)))</f>
        <v>0.99923247207571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2.05592164252744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2.00336675703808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91.8174605552756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89.4703593693209</v>
      </c>
      <c r="T41" s="32" t="n">
        <v>0.02</v>
      </c>
      <c r="U41" s="32" t="n">
        <v>0.02</v>
      </c>
      <c r="V41" s="122" t="n">
        <v>28.1</v>
      </c>
      <c r="W41" s="122" t="n">
        <v>27.5</v>
      </c>
      <c r="X41" s="122" t="n">
        <v>28.1</v>
      </c>
      <c r="Y41" s="122" t="n">
        <v>27.4</v>
      </c>
      <c r="Z41" s="32" t="n">
        <v>2.07</v>
      </c>
      <c r="AA41" s="32" t="n">
        <v>2.02</v>
      </c>
      <c r="AB41" s="122" t="n">
        <v>11.2</v>
      </c>
      <c r="AC41" s="122" t="n">
        <v>10.9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2044</v>
      </c>
      <c r="E42" s="135" t="n">
        <v>17</v>
      </c>
      <c r="F42" s="114" t="n">
        <v>2.7356</v>
      </c>
      <c r="G42" s="206" t="n">
        <v>35.5887</v>
      </c>
      <c r="H42" s="113" t="n">
        <v>100</v>
      </c>
      <c r="I42" s="135" t="n">
        <v>100.5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109.47</v>
      </c>
      <c r="K42" s="117" t="n">
        <f aca="false">IF(ISBLANK(E42),"",(0.000824493-(0.0000040899*E42)+(0.000000076438*E42^2)-(0.00000000082467*E42^3)+(0.0000000000053875*E42^4)))</f>
        <v>0.0007734536476775</v>
      </c>
      <c r="L42" s="117" t="n">
        <f aca="false">IF(ISBLANK(E42),"",(-0.00000572466+(0.00000010227*E42)-(0.0000000016546*E42^2)))</f>
        <v>-4.4642494E-006</v>
      </c>
      <c r="M42" s="117" t="n">
        <f aca="false">IF(ISBLANK(E42),"",IF(ISBLANK(G42),(O42+(K42*35)+(L42*35^1.5)+(0.00000048314*35^2)),(O42+(K42*G42)+(L42*G42^1.5)+(0.00000048314*G42^2))))</f>
        <v>1.02596721871399</v>
      </c>
      <c r="N42" s="118" t="n">
        <f aca="false">IF(ISBLANK(D42),"",IF(ISBLANK(G42),J42*(1+0.00001*(35-20)),J42*(1+0.00001*(G42-20))))</f>
        <v>109.48706494989</v>
      </c>
      <c r="O42" s="117" t="n">
        <f aca="false">IF(ISBLANK(E42),"",(0.999842594+(0.00006793952*E42)-(0.00000909529*E42^2)+(0.0000001001685*E42^3)-(0.000000001120083*E42^4)+(0.000000000006536332*E42^5)))</f>
        <v>0.998776885075001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2.85808075031578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2.78574275881667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127.641886309103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124.411271608752</v>
      </c>
      <c r="T42" s="32" t="n">
        <v>0.05</v>
      </c>
      <c r="U42" s="32" t="n">
        <v>0.05</v>
      </c>
      <c r="V42" s="122" t="n">
        <v>18.2</v>
      </c>
      <c r="W42" s="122" t="n">
        <v>17.8</v>
      </c>
      <c r="X42" s="122" t="n">
        <v>18.2</v>
      </c>
      <c r="Y42" s="122" t="n">
        <v>17.8</v>
      </c>
      <c r="Z42" s="32" t="n">
        <v>1.39</v>
      </c>
      <c r="AA42" s="32" t="n">
        <v>1.36</v>
      </c>
      <c r="AB42" s="32" t="n">
        <v>6.39</v>
      </c>
      <c r="AC42" s="32" t="n">
        <v>6.24</v>
      </c>
      <c r="AD42" s="152" t="n">
        <v>0.0147</v>
      </c>
      <c r="AE42" s="152" t="n">
        <v>0.0092</v>
      </c>
      <c r="AF42" s="152" t="n">
        <v>0.0016</v>
      </c>
      <c r="AG42" s="152" t="n">
        <v>0.0211</v>
      </c>
      <c r="AH42" s="152" t="n">
        <v>0.0083</v>
      </c>
      <c r="AI42" s="152" t="n">
        <v>-9999.9999</v>
      </c>
      <c r="AJ42" s="152" t="n">
        <v>0.0009</v>
      </c>
      <c r="AK42" s="152" t="n">
        <v>0.0008</v>
      </c>
      <c r="AL42" s="152" t="n">
        <v>0.0267</v>
      </c>
      <c r="AM42" s="152" t="n">
        <v>0.0028</v>
      </c>
      <c r="AN42" s="152" t="n">
        <v>0.0004</v>
      </c>
      <c r="AO42" s="152" t="n">
        <v>-9999.9999</v>
      </c>
      <c r="AP42" s="152" t="n">
        <v>0.0058</v>
      </c>
      <c r="AQ42" s="127"/>
      <c r="AR42" s="152" t="n">
        <v>0.0332</v>
      </c>
      <c r="AS42" s="152" t="n">
        <v>0.0063</v>
      </c>
      <c r="AT42" s="127" t="n">
        <v>0.0395</v>
      </c>
      <c r="AU42" s="152" t="n">
        <v>0.0079</v>
      </c>
      <c r="AV42" s="152" t="n">
        <v>-9999.9999</v>
      </c>
      <c r="AW42" s="152" t="n">
        <v>-9999.9999</v>
      </c>
      <c r="AX42" s="152" t="n">
        <v>0.0178</v>
      </c>
      <c r="AY42" s="152" t="n">
        <v>0.0591</v>
      </c>
      <c r="AZ42" s="153" t="n">
        <v>0.0769</v>
      </c>
      <c r="BA42" s="152" t="n">
        <v>0.001</v>
      </c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2045</v>
      </c>
      <c r="E43" s="135" t="n">
        <v>17.6</v>
      </c>
      <c r="F43" s="114" t="n">
        <v>2.8503</v>
      </c>
      <c r="G43" s="206" t="n">
        <v>35.65785</v>
      </c>
      <c r="H43" s="113" t="n">
        <v>80</v>
      </c>
      <c r="I43" s="135" t="n">
        <v>81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110.08</v>
      </c>
      <c r="K43" s="117" t="n">
        <f aca="false">IF(ISBLANK(E43),"",(0.000824493-(0.0000040899*E43)+(0.000000076438*E43^2)-(0.00000000082467*E43^3)+(0.0000000000053875*E43^4)))</f>
        <v>0.0007722092161664</v>
      </c>
      <c r="L43" s="117" t="n">
        <f aca="false">IF(ISBLANK(E43),"",(-0.00000572466+(0.00000010227*E43)-(0.0000000016546*E43^2)))</f>
        <v>-4.437236896E-006</v>
      </c>
      <c r="M43" s="117" t="n">
        <f aca="false">IF(ISBLANK(E43),"",IF(ISBLANK(G43),(O43+(K43*35)+(L43*35^1.5)+(0.00000048314*35^2)),(O43+(K43*G43)+(L43*G43^1.5)+(0.00000048314*G43^2))))</f>
        <v>1.02587544601213</v>
      </c>
      <c r="N43" s="118" t="n">
        <f aca="false">IF(ISBLANK(D43),"",IF(ISBLANK(G43),J43*(1+0.00001*(35-20)),J43*(1+0.00001*(G43-20))))</f>
        <v>110.09723616128</v>
      </c>
      <c r="O43" s="117" t="n">
        <f aca="false">IF(ISBLANK(E43),"",(0.999842594+(0.00006793952*E43)-(0.00000909529*E43^2)+(0.0000001001685*E43^3)-(0.000000001120083*E43^4)+(0.000000000006536332*E43^5)))</f>
        <v>0.998670633552638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2.96176831071384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2.88706423594314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132.27257275648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128.936288777221</v>
      </c>
      <c r="T43" s="32" t="n">
        <v>0.2</v>
      </c>
      <c r="U43" s="32" t="n">
        <v>0.2</v>
      </c>
      <c r="V43" s="122" t="n">
        <v>17</v>
      </c>
      <c r="W43" s="122" t="n">
        <v>16.7</v>
      </c>
      <c r="X43" s="122" t="n">
        <v>16.8</v>
      </c>
      <c r="Y43" s="122" t="n">
        <v>16.5</v>
      </c>
      <c r="Z43" s="32" t="n">
        <v>1.32</v>
      </c>
      <c r="AA43" s="32" t="n">
        <v>1.29</v>
      </c>
      <c r="AB43" s="32" t="n">
        <v>5.78</v>
      </c>
      <c r="AC43" s="32" t="n">
        <v>5.65</v>
      </c>
      <c r="AD43" s="152" t="n">
        <v>0.0413</v>
      </c>
      <c r="AE43" s="152" t="n">
        <v>0.0259</v>
      </c>
      <c r="AF43" s="152" t="n">
        <v>0.0026</v>
      </c>
      <c r="AG43" s="152" t="n">
        <v>0.0602</v>
      </c>
      <c r="AH43" s="152" t="n">
        <v>0.0251</v>
      </c>
      <c r="AI43" s="152" t="n">
        <v>0.003</v>
      </c>
      <c r="AJ43" s="152" t="n">
        <v>0.0052</v>
      </c>
      <c r="AK43" s="152" t="n">
        <v>0.001</v>
      </c>
      <c r="AL43" s="152" t="n">
        <v>0.0548</v>
      </c>
      <c r="AM43" s="152" t="n">
        <v>0.0064</v>
      </c>
      <c r="AN43" s="152" t="n">
        <v>0.0014</v>
      </c>
      <c r="AO43" s="152" t="n">
        <v>-9999.9999</v>
      </c>
      <c r="AP43" s="152" t="n">
        <v>0.0259</v>
      </c>
      <c r="AQ43" s="127"/>
      <c r="AR43" s="152" t="n">
        <v>0.0637</v>
      </c>
      <c r="AS43" s="152" t="n">
        <v>0.0485</v>
      </c>
      <c r="AT43" s="127" t="n">
        <v>0.1122</v>
      </c>
      <c r="AU43" s="152" t="n">
        <v>0.0209</v>
      </c>
      <c r="AV43" s="152" t="n">
        <v>-9999.9999</v>
      </c>
      <c r="AW43" s="152" t="n">
        <v>-9999.9999</v>
      </c>
      <c r="AX43" s="152" t="n">
        <v>0.0527</v>
      </c>
      <c r="AY43" s="152" t="n">
        <v>0.1776</v>
      </c>
      <c r="AZ43" s="153" t="n">
        <v>0.2303</v>
      </c>
      <c r="BA43" s="152" t="n">
        <v>0.0026</v>
      </c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2046</v>
      </c>
      <c r="E44" s="135" t="n">
        <v>19.1</v>
      </c>
      <c r="F44" s="114" t="n">
        <v>2.6502</v>
      </c>
      <c r="G44" s="206" t="n">
        <v>35.7482</v>
      </c>
      <c r="H44" s="113" t="n">
        <v>60</v>
      </c>
      <c r="I44" s="135" t="n">
        <v>61.4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108.28</v>
      </c>
      <c r="K44" s="117" t="n">
        <f aca="false">IF(ISBLANK(E44),"",(0.000824493-(0.0000040899*E44)+(0.000000076438*E44^2)-(0.00000000082467*E44^3)+(0.0000000000053875*E44^4)))</f>
        <v>0.000769232065238169</v>
      </c>
      <c r="L44" s="117" t="n">
        <f aca="false">IF(ISBLANK(E44),"",(-0.00000572466+(0.00000010227*E44)-(0.0000000016546*E44^2)))</f>
        <v>-4.374917626E-006</v>
      </c>
      <c r="M44" s="117" t="n">
        <f aca="false">IF(ISBLANK(E44),"",IF(ISBLANK(G44),(O44+(K44*35)+(L44*35^1.5)+(0.00000048314*35^2)),(O44+(K44*G44)+(L44*G44^1.5)+(0.00000048314*G44^2))))</f>
        <v>1.02556869208008</v>
      </c>
      <c r="N44" s="118" t="n">
        <f aca="false">IF(ISBLANK(D44),"",IF(ISBLANK(G44),J44*(1+0.00001*(35-20)),J44*(1+0.00001*(G44-20))))</f>
        <v>108.29705215096</v>
      </c>
      <c r="O44" s="117" t="n">
        <f aca="false">IF(ISBLANK(E44),"",(0.999842594+(0.00006793952*E44)-(0.00000909529*E44^2)+(0.0000001001685*E44^3)-(0.000000001120083*E44^4)+(0.000000000006536332*E44^5)))</f>
        <v>0.998387694553484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2.79935946094734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2.72956797781105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125.019393525908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121.902505889041</v>
      </c>
      <c r="T44" s="32" t="n">
        <v>0.61</v>
      </c>
      <c r="U44" s="32" t="n">
        <v>0.6</v>
      </c>
      <c r="V44" s="122" t="n">
        <v>16.3</v>
      </c>
      <c r="W44" s="122" t="n">
        <v>15.9</v>
      </c>
      <c r="X44" s="122" t="n">
        <v>15.7</v>
      </c>
      <c r="Y44" s="122" t="n">
        <v>15.3</v>
      </c>
      <c r="Z44" s="32" t="n">
        <v>1.23</v>
      </c>
      <c r="AA44" s="32" t="n">
        <v>1.2</v>
      </c>
      <c r="AB44" s="32" t="n">
        <v>4.89</v>
      </c>
      <c r="AC44" s="32" t="n">
        <v>4.78</v>
      </c>
      <c r="AD44" s="152" t="n">
        <v>0.0661</v>
      </c>
      <c r="AE44" s="152" t="n">
        <v>0.0526</v>
      </c>
      <c r="AF44" s="152" t="n">
        <v>0.0066</v>
      </c>
      <c r="AG44" s="152" t="n">
        <v>0.1003</v>
      </c>
      <c r="AH44" s="152" t="n">
        <v>0.0327</v>
      </c>
      <c r="AI44" s="152" t="n">
        <v>0.0134</v>
      </c>
      <c r="AJ44" s="152" t="n">
        <v>0.0224</v>
      </c>
      <c r="AK44" s="152" t="n">
        <v>0.0035</v>
      </c>
      <c r="AL44" s="152" t="n">
        <v>0.1227</v>
      </c>
      <c r="AM44" s="152" t="n">
        <v>0.0125</v>
      </c>
      <c r="AN44" s="152" t="n">
        <v>0.0036</v>
      </c>
      <c r="AO44" s="152" t="n">
        <v>-9999.9999</v>
      </c>
      <c r="AP44" s="152" t="n">
        <v>0.0455</v>
      </c>
      <c r="AQ44" s="127"/>
      <c r="AR44" s="152" t="n">
        <v>0.0456</v>
      </c>
      <c r="AS44" s="152" t="n">
        <v>0.157</v>
      </c>
      <c r="AT44" s="127" t="n">
        <v>0.2026</v>
      </c>
      <c r="AU44" s="152" t="n">
        <v>0.0246</v>
      </c>
      <c r="AV44" s="152" t="n">
        <v>-9999.9999</v>
      </c>
      <c r="AW44" s="152" t="n">
        <v>-9999.9999</v>
      </c>
      <c r="AX44" s="152" t="n">
        <v>0.0729</v>
      </c>
      <c r="AY44" s="152" t="n">
        <v>0.3919</v>
      </c>
      <c r="AZ44" s="153" t="n">
        <v>0.4648</v>
      </c>
      <c r="BA44" s="152" t="n">
        <v>0.0044</v>
      </c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206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27"/>
      <c r="AR45" s="152"/>
      <c r="AS45" s="152"/>
      <c r="AT45" s="127"/>
      <c r="AU45" s="152"/>
      <c r="AV45" s="152"/>
      <c r="AW45" s="152"/>
      <c r="AX45" s="152"/>
      <c r="AY45" s="152"/>
      <c r="AZ45" s="153"/>
      <c r="BA45" s="152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2048</v>
      </c>
      <c r="E46" s="135" t="n">
        <v>29.9</v>
      </c>
      <c r="F46" s="114" t="n">
        <v>4.3028</v>
      </c>
      <c r="G46" s="206" t="n">
        <v>35.71975</v>
      </c>
      <c r="H46" s="113" t="n">
        <v>40</v>
      </c>
      <c r="I46" s="135" t="n">
        <v>39.6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107.72</v>
      </c>
      <c r="K46" s="117" t="n">
        <f aca="false">IF(ISBLANK(E46),"",(0.000824493-(0.0000040899*E46)+(0.000000076438*E46^2)-(0.00000000082467*E46^3)+(0.0000000000053875*E46^4)))</f>
        <v>0.000752803136180709</v>
      </c>
      <c r="L46" s="117" t="n">
        <f aca="false">IF(ISBLANK(E46),"",(-0.00000572466+(0.00000010227*E46)-(0.0000000016546*E46^2)))</f>
        <v>-4.146015946E-006</v>
      </c>
      <c r="M46" s="117" t="n">
        <f aca="false">IF(ISBLANK(E46),"",IF(ISBLANK(G46),(O46+(K46*35)+(L46*35^1.5)+(0.00000048314*35^2)),(O46+(K46*G46)+(L46*G46^1.5)+(0.00000048314*G46^2))))</f>
        <v>1.02230254792695</v>
      </c>
      <c r="N46" s="118" t="n">
        <f aca="false">IF(ISBLANK(D46),"",IF(ISBLANK(G46),J46*(1+0.00001*(35-20)),J46*(1+0.00001*(G46-20))))</f>
        <v>107.7369333147</v>
      </c>
      <c r="O46" s="117" t="n">
        <f aca="false">IF(ISBLANK(E46),"",(0.999842594+(0.00006793952*E46)-(0.00000909529*E46^2)+(0.0000001001685*E46^3)-(0.000000001120083*E46^4)+(0.000000000006536332*E46^5)))</f>
        <v>0.995681272050305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4.5791830325269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4.47928359546074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204.506314232651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200.044805373276</v>
      </c>
      <c r="T46" s="32" t="n">
        <v>0.01</v>
      </c>
      <c r="U46" s="32" t="n">
        <v>0.01</v>
      </c>
      <c r="V46" s="32" t="n">
        <v>0</v>
      </c>
      <c r="W46" s="32" t="n">
        <v>0</v>
      </c>
      <c r="X46" s="32" t="n">
        <v>0</v>
      </c>
      <c r="Y46" s="32" t="n">
        <v>0</v>
      </c>
      <c r="Z46" s="32" t="n">
        <v>0</v>
      </c>
      <c r="AA46" s="32" t="n">
        <v>0</v>
      </c>
      <c r="AB46" s="32" t="n">
        <v>0.7</v>
      </c>
      <c r="AC46" s="32" t="n">
        <v>0.68</v>
      </c>
      <c r="AD46" s="152" t="n">
        <v>0.0081</v>
      </c>
      <c r="AE46" s="152" t="n">
        <v>0.0105</v>
      </c>
      <c r="AF46" s="152" t="n">
        <v>0.0063</v>
      </c>
      <c r="AG46" s="152" t="n">
        <v>0.0071</v>
      </c>
      <c r="AH46" s="152" t="n">
        <v>0.0064</v>
      </c>
      <c r="AI46" s="152" t="n">
        <v>-9999.9999</v>
      </c>
      <c r="AJ46" s="152" t="n">
        <v>-9999.9999</v>
      </c>
      <c r="AK46" s="152" t="n">
        <v>0.0011</v>
      </c>
      <c r="AL46" s="152" t="n">
        <v>0.0311</v>
      </c>
      <c r="AM46" s="152" t="n">
        <v>0.0071</v>
      </c>
      <c r="AN46" s="152" t="n">
        <v>-9999.9999</v>
      </c>
      <c r="AO46" s="152" t="n">
        <v>-9999.9999</v>
      </c>
      <c r="AP46" s="152" t="n">
        <v>0.1062</v>
      </c>
      <c r="AQ46" s="127"/>
      <c r="AR46" s="152" t="n">
        <v>0.0069</v>
      </c>
      <c r="AS46" s="152" t="n">
        <v>0.0089</v>
      </c>
      <c r="AT46" s="127" t="n">
        <v>0.0158</v>
      </c>
      <c r="AU46" s="152" t="n">
        <v>0.0178</v>
      </c>
      <c r="AV46" s="152" t="n">
        <v>-9999.9999</v>
      </c>
      <c r="AW46" s="152" t="n">
        <v>-9999.9999</v>
      </c>
      <c r="AX46" s="152" t="n">
        <v>0.0589</v>
      </c>
      <c r="AY46" s="152" t="n">
        <v>0.1132</v>
      </c>
      <c r="AZ46" s="153" t="n">
        <v>0.1721</v>
      </c>
      <c r="BA46" s="152" t="n">
        <v>0.0019</v>
      </c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2049</v>
      </c>
      <c r="E47" s="135" t="n">
        <v>29.1</v>
      </c>
      <c r="F47" s="114" t="n">
        <v>4.2571</v>
      </c>
      <c r="G47" s="206" t="n">
        <v>35.72155</v>
      </c>
      <c r="H47" s="113" t="n">
        <v>20</v>
      </c>
      <c r="I47" s="135" t="n">
        <v>20.1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106.87</v>
      </c>
      <c r="K47" s="117" t="n">
        <f aca="false">IF(ISBLANK(E47),"",(0.000824493-(0.0000040899*E47)+(0.000000076438*E47^2)-(0.00000000082467*E47^3)+(0.0000000000053875*E47^4)))</f>
        <v>0.000753747020782669</v>
      </c>
      <c r="L47" s="117" t="n">
        <f aca="false">IF(ISBLANK(E47),"",(-0.00000572466+(0.00000010227*E47)-(0.0000000016546*E47^2)))</f>
        <v>-4.149734826E-006</v>
      </c>
      <c r="M47" s="117" t="n">
        <f aca="false">IF(ISBLANK(E47),"",IF(ISBLANK(G47),(O47+(K47*35)+(L47*35^1.5)+(0.00000048314*35^2)),(O47+(K47*G47)+(L47*G47^1.5)+(0.00000048314*G47^2))))</f>
        <v>1.02257476803683</v>
      </c>
      <c r="N47" s="118" t="n">
        <f aca="false">IF(ISBLANK(D47),"",IF(ISBLANK(G47),J47*(1+0.00001*(35-20)),J47*(1+0.00001*(G47-20))))</f>
        <v>106.886801620485</v>
      </c>
      <c r="O47" s="117" t="n">
        <f aca="false">IF(ISBLANK(E47),"",(0.999842594+(0.00006793952*E47)-(0.00000909529*E47^2)+(0.0000001001685*E47^3)-(0.000000001120083*E47^4)+(0.000000000006536332*E47^5)))</f>
        <v>0.995919218845254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4.56710547234528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4.46628023211773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203.96693039494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199.464075166378</v>
      </c>
      <c r="T47" s="32" t="n">
        <v>0.01</v>
      </c>
      <c r="U47" s="32" t="n">
        <v>0.01</v>
      </c>
      <c r="V47" s="32" t="n">
        <v>0</v>
      </c>
      <c r="W47" s="32" t="n">
        <v>0</v>
      </c>
      <c r="X47" s="32" t="n">
        <v>0</v>
      </c>
      <c r="Y47" s="32" t="n">
        <v>0</v>
      </c>
      <c r="Z47" s="32" t="n">
        <v>0.03</v>
      </c>
      <c r="AA47" s="32" t="n">
        <v>0.03</v>
      </c>
      <c r="AB47" s="32" t="n">
        <v>0.74</v>
      </c>
      <c r="AC47" s="32" t="n">
        <v>0.72</v>
      </c>
      <c r="AD47" s="152" t="n">
        <v>0.0063</v>
      </c>
      <c r="AE47" s="152" t="n">
        <v>0.0092</v>
      </c>
      <c r="AF47" s="152" t="n">
        <v>0.0072</v>
      </c>
      <c r="AG47" s="152" t="n">
        <v>0.006</v>
      </c>
      <c r="AH47" s="152" t="n">
        <v>0.0055</v>
      </c>
      <c r="AI47" s="152" t="n">
        <v>-9999.9999</v>
      </c>
      <c r="AJ47" s="152" t="n">
        <v>-9999.9999</v>
      </c>
      <c r="AK47" s="152" t="n">
        <v>0.0012</v>
      </c>
      <c r="AL47" s="152" t="n">
        <v>0.0242</v>
      </c>
      <c r="AM47" s="152" t="n">
        <v>0.0083</v>
      </c>
      <c r="AN47" s="152" t="n">
        <v>-9999.9999</v>
      </c>
      <c r="AO47" s="152" t="n">
        <v>-9999.9999</v>
      </c>
      <c r="AP47" s="152" t="n">
        <v>0.1234</v>
      </c>
      <c r="AQ47" s="127"/>
      <c r="AR47" s="152" t="n">
        <v>0.0066</v>
      </c>
      <c r="AS47" s="152" t="n">
        <v>0.0071</v>
      </c>
      <c r="AT47" s="127" t="n">
        <v>0.0137</v>
      </c>
      <c r="AU47" s="152" t="n">
        <v>0.0183</v>
      </c>
      <c r="AV47" s="152" t="n">
        <v>-9999.9999</v>
      </c>
      <c r="AW47" s="152" t="n">
        <v>-9999.9999</v>
      </c>
      <c r="AX47" s="152" t="n">
        <v>0.0541</v>
      </c>
      <c r="AY47" s="152" t="n">
        <v>0.1026</v>
      </c>
      <c r="AZ47" s="153" t="n">
        <v>0.1567</v>
      </c>
      <c r="BA47" s="152" t="n">
        <v>0.0024</v>
      </c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2050</v>
      </c>
      <c r="E48" s="113" t="n">
        <v>29.1</v>
      </c>
      <c r="F48" s="114" t="n">
        <v>4.4033</v>
      </c>
      <c r="G48" s="115" t="n">
        <v>35.724</v>
      </c>
      <c r="H48" s="113" t="n">
        <v>0</v>
      </c>
      <c r="I48" s="113" t="n">
        <v>3.3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111.03</v>
      </c>
      <c r="K48" s="117" t="n">
        <f aca="false">IF(ISBLANK(E48),"",(0.000824493-(0.0000040899*E48)+(0.000000076438*E48^2)-(0.00000000082467*E48^3)+(0.0000000000053875*E48^4)))</f>
        <v>0.000753747020782669</v>
      </c>
      <c r="L48" s="117" t="n">
        <f aca="false">IF(ISBLANK(E48),"",(-0.00000572466+(0.00000010227*E48)-(0.0000000016546*E48^2)))</f>
        <v>-4.149734826E-006</v>
      </c>
      <c r="M48" s="117" t="n">
        <f aca="false">IF(ISBLANK(E48),"",IF(ISBLANK(G48),(O48+(K48*35)+(L48*35^1.5)+(0.00000048314*35^2)),(O48+(K48*G48)+(L48*G48^1.5)+(0.00000048314*G48^2))))</f>
        <v>1.02257660813797</v>
      </c>
      <c r="N48" s="118" t="n">
        <f aca="false">IF(ISBLANK(D48),"",IF(ISBLANK(G48),J48*(1+0.00001*(35-20)),J48*(1+0.00001*(G48-20))))</f>
        <v>111.0474583572</v>
      </c>
      <c r="O48" s="117" t="n">
        <f aca="false">IF(ISBLANK(E48),"",(0.999842594+(0.00006793952*E48)-(0.00000909529*E48^2)+(0.0000001001685*E48^3)-(0.000000001120083*E48^4)+(0.000000000006536332*E48^5)))</f>
        <v>0.995919218845254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4.54420206788269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4.44387445568241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202.944064351641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198.463433190776</v>
      </c>
      <c r="T48" s="32" t="n">
        <v>0.01</v>
      </c>
      <c r="U48" s="32" t="n">
        <v>0.01</v>
      </c>
      <c r="V48" s="32" t="n">
        <v>0</v>
      </c>
      <c r="W48" s="32" t="n">
        <v>0</v>
      </c>
      <c r="X48" s="32" t="n">
        <v>0</v>
      </c>
      <c r="Y48" s="32" t="n">
        <v>0</v>
      </c>
      <c r="Z48" s="32" t="n">
        <v>0.03</v>
      </c>
      <c r="AA48" s="32" t="n">
        <v>0.03</v>
      </c>
      <c r="AB48" s="32" t="n">
        <v>0.71</v>
      </c>
      <c r="AC48" s="32" t="n">
        <v>0.69</v>
      </c>
      <c r="AD48" s="152" t="n">
        <v>0.0059</v>
      </c>
      <c r="AE48" s="152" t="n">
        <v>0.0084</v>
      </c>
      <c r="AF48" s="152" t="n">
        <v>0.007</v>
      </c>
      <c r="AG48" s="152" t="n">
        <v>0.0046</v>
      </c>
      <c r="AH48" s="152" t="n">
        <v>0.0059</v>
      </c>
      <c r="AI48" s="152" t="n">
        <v>-9999.9999</v>
      </c>
      <c r="AJ48" s="152" t="n">
        <v>-9999.9999</v>
      </c>
      <c r="AK48" s="152" t="n">
        <v>0.0011</v>
      </c>
      <c r="AL48" s="152" t="n">
        <v>0.0204</v>
      </c>
      <c r="AM48" s="152" t="n">
        <v>0.0085</v>
      </c>
      <c r="AN48" s="152" t="n">
        <v>-9999.9999</v>
      </c>
      <c r="AO48" s="152" t="n">
        <v>-9999.9999</v>
      </c>
      <c r="AP48" s="152" t="n">
        <v>0.1244</v>
      </c>
      <c r="AQ48" s="127"/>
      <c r="AR48" s="152" t="n">
        <v>0.0046</v>
      </c>
      <c r="AS48" s="152" t="n">
        <v>0.0057</v>
      </c>
      <c r="AT48" s="127" t="n">
        <v>0.0103</v>
      </c>
      <c r="AU48" s="152" t="n">
        <v>0.0176</v>
      </c>
      <c r="AV48" s="152" t="n">
        <v>-9999.9999</v>
      </c>
      <c r="AW48" s="152" t="n">
        <v>-9999.9999</v>
      </c>
      <c r="AX48" s="152" t="n">
        <v>0.0544</v>
      </c>
      <c r="AY48" s="152" t="n">
        <v>0.0935</v>
      </c>
      <c r="AZ48" s="153" t="n">
        <v>0.1479</v>
      </c>
      <c r="BA48" s="152" t="n">
        <v>0.0023</v>
      </c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/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48" activeCellId="1" sqref="T45:AC45 A4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42087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2</v>
      </c>
      <c r="J9" s="29" t="n">
        <v>29.87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-2°29,87</v>
      </c>
      <c r="P9" s="29" t="s">
        <v>16</v>
      </c>
      <c r="Q9" s="33" t="n">
        <f aca="false">IF(ISBLANK(I9),"",IF(ISBLANK(J9),"",IF(J9&gt;60,"ERREUR !!",O11*(I9+(J9/60)))))</f>
        <v>-2.49783333333333</v>
      </c>
      <c r="R9" s="33"/>
      <c r="V9" s="127" t="n">
        <v>4.9726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  <c r="V10" s="127" t="n">
        <v>4.9784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42086</v>
      </c>
      <c r="K11" s="38"/>
      <c r="L11" s="38"/>
      <c r="M11" s="38"/>
      <c r="N11" s="39" t="str">
        <f aca="false">I9&amp;"°"&amp;J9</f>
        <v>2°29,87</v>
      </c>
      <c r="O11" s="40" t="n">
        <f aca="false">IF(P9=M10,-1,1)</f>
        <v>-1</v>
      </c>
      <c r="P11" s="41" t="str">
        <f aca="false">TEXT(J11,"aaaa-mm-jj")&amp;"T"&amp;TEXT(J12,"hh:mm:ss")&amp;"z"</f>
        <v>2019-03-24T21:57:50z</v>
      </c>
      <c r="Q11" s="41"/>
      <c r="R11" s="41"/>
      <c r="T11" s="42"/>
      <c r="U11" s="42"/>
      <c r="V11" s="164" t="n">
        <v>4.975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0.915162037037037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4.9743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64" t="n">
        <v>4.9679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26.2</v>
      </c>
      <c r="S14" s="55" t="s">
        <v>24</v>
      </c>
      <c r="V14" s="189" t="n">
        <f aca="false">AVERAGE(V8:V13)</f>
        <v>4.97603333333333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26.2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4.976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0.996733652687926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0.0199999809120723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5.01152527350385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4.975691488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0.005999628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0.00401717206948881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2099</v>
      </c>
      <c r="E35" s="135" t="n">
        <v>7</v>
      </c>
      <c r="F35" s="114" t="n">
        <v>5.4391</v>
      </c>
      <c r="G35" s="202" t="n">
        <v>34.9611</v>
      </c>
      <c r="H35" s="113" t="n">
        <v>2000</v>
      </c>
      <c r="I35" s="135" t="n">
        <v>2021.3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110.9381009</v>
      </c>
      <c r="K35" s="117" t="n">
        <f aca="false">IF(ISBLANK(E35),"",(0.000824493-(0.0000040899*E35)+(0.000000076438*E35^2)-(0.00000000082467*E35^3)+(0.0000000000053875*E35^4)))</f>
        <v>0.0007993392355775</v>
      </c>
      <c r="L35" s="117" t="n">
        <f aca="false">IF(ISBLANK(E35),"",(-0.00000572466+(0.00000010227*E35)-(0.0000000016546*E35^2)))</f>
        <v>-5.0898454E-006</v>
      </c>
      <c r="M35" s="117" t="n">
        <f aca="false">IF(ISBLANK(E35),"",IF(ISBLANK(G35),(O35+(K35*35)+(L35*35^1.5)+(0.00000048314*35^2)),(O35+(K35*G35)+(L35*G35^1.5)+(0.00000048314*G35^2))))</f>
        <v>1.02738842929363</v>
      </c>
      <c r="N35" s="118" t="n">
        <f aca="false">IF(ISBLANK(D35),"",IF(ISBLANK(G35),J35*(1+0.00001*(35-20)),J35*(1+0.00001*(G35-20))))</f>
        <v>110.954698460214</v>
      </c>
      <c r="O35" s="117" t="n">
        <f aca="false">IF(ISBLANK(E35),"",(0.999842594+(0.00006793952*E35)-(0.00000909529*E35^2)+(0.0000001001685*E35^3)-(0.000000001120083*E35^4)+(0.000000000006536332*E35^5)))</f>
        <v>0.999904279762349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5.62163488581083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5.47177165473427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251.062214000311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244.369322100433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2100</v>
      </c>
      <c r="E36" s="135" t="n">
        <v>7.8</v>
      </c>
      <c r="F36" s="114" t="n">
        <v>4.9636</v>
      </c>
      <c r="G36" s="202" t="n">
        <v>34.9559</v>
      </c>
      <c r="H36" s="113" t="n">
        <v>1500</v>
      </c>
      <c r="I36" s="135" t="n">
        <v>1514.2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110.5306617</v>
      </c>
      <c r="K36" s="117" t="n">
        <f aca="false">IF(ISBLANK(E36),"",(0.000824493-(0.0000040899*E36)+(0.000000076438*E36^2)-(0.00000000082467*E36^3)+(0.0000000000053875*E36^4)))</f>
        <v>0.00079687086098358</v>
      </c>
      <c r="L36" s="117" t="n">
        <f aca="false">IF(ISBLANK(E36),"",(-0.00000572466+(0.00000010227*E36)-(0.0000000016546*E36^2)))</f>
        <v>-5.027619864E-006</v>
      </c>
      <c r="M36" s="117" t="n">
        <f aca="false">IF(ISBLANK(E36),"",IF(ISBLANK(G36),(O36+(K36*35)+(L36*35^1.5)+(0.00000048314*35^2)),(O36+(K36*G36)+(L36*G36^1.5)+(0.00000048314*G36^2))))</f>
        <v>1.02726937073638</v>
      </c>
      <c r="N36" s="118" t="n">
        <f aca="false">IF(ISBLANK(D36),"",IF(ISBLANK(G36),J36*(1+0.00001*(35-20)),J36*(1+0.00001*(G36-20))))</f>
        <v>110.547192555233</v>
      </c>
      <c r="O36" s="117" t="n">
        <f aca="false">IF(ISBLANK(E36),"",(0.999842594+(0.00006793952*E36)-(0.00000909529*E36^2)+(0.0000001001685*E36^3)-(0.000000001120083*E36^4)+(0.000000000006536332*E36^5)))</f>
        <v>0.999862742696217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5.14805906502023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5.0114013049274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229.912317843803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223.809182278058</v>
      </c>
      <c r="T36" s="123"/>
      <c r="U36" s="123"/>
      <c r="V36" s="123"/>
      <c r="W36" s="137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2101</v>
      </c>
      <c r="E37" s="135" t="n">
        <v>7.9</v>
      </c>
      <c r="F37" s="114" t="n">
        <v>4.7878</v>
      </c>
      <c r="G37" s="202" t="n">
        <v>34.9538</v>
      </c>
      <c r="H37" s="113" t="n">
        <v>1500</v>
      </c>
      <c r="I37" s="135" t="n">
        <v>1514.1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106.6333536</v>
      </c>
      <c r="K37" s="117" t="n">
        <f aca="false">IF(ISBLANK(E37),"",(0.000824493-(0.0000040899*E37)+(0.000000076438*E37^2)-(0.00000000082467*E37^3)+(0.0000000000053875*E37^4)))</f>
        <v>0.000796567675464009</v>
      </c>
      <c r="L37" s="117" t="n">
        <f aca="false">IF(ISBLANK(E37),"",(-0.00000572466+(0.00000010227*E37)-(0.0000000016546*E37^2)))</f>
        <v>-5.019990586E-006</v>
      </c>
      <c r="M37" s="117" t="n">
        <f aca="false">IF(ISBLANK(E37),"",IF(ISBLANK(G37),(O37+(K37*35)+(L37*35^1.5)+(0.00000048314*35^2)),(O37+(K37*G37)+(L37*G37^1.5)+(0.00000048314*G37^2))))</f>
        <v>1.02725286097109</v>
      </c>
      <c r="N37" s="118" t="n">
        <f aca="false">IF(ISBLANK(D37),"",IF(ISBLANK(G37),J37*(1+0.00001*(35-20)),J37*(1+0.00001*(G37-20))))</f>
        <v>106.649299338431</v>
      </c>
      <c r="O37" s="117" t="n">
        <f aca="false">IF(ISBLANK(E37),"",(0.999842594+(0.00006793952*E37)-(0.00000909529*E37^2)+(0.0000001001685*E37^3)-(0.000000001120083*E37^4)+(0.000000000006536332*E37^5)))</f>
        <v>0.999856904530436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5.15015796052126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5.01352505911028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230.006054516879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223.904029139865</v>
      </c>
      <c r="T37" s="32"/>
      <c r="U37" s="32"/>
      <c r="V37" s="122"/>
      <c r="W37" s="122"/>
      <c r="X37" s="122"/>
      <c r="Y37" s="122"/>
      <c r="Z37" s="32"/>
      <c r="AA37" s="32"/>
      <c r="AB37" s="122"/>
      <c r="AC37" s="12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2102</v>
      </c>
      <c r="E38" s="135" t="n">
        <v>8.4</v>
      </c>
      <c r="F38" s="114" t="n">
        <v>3.459</v>
      </c>
      <c r="G38" s="202" t="n">
        <v>34.5947</v>
      </c>
      <c r="H38" s="113" t="n">
        <v>1000</v>
      </c>
      <c r="I38" s="135" t="n">
        <v>1007.4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111.3365442</v>
      </c>
      <c r="K38" s="117" t="n">
        <f aca="false">IF(ISBLANK(E38),"",(0.000824493-(0.0000040899*E38)+(0.000000076438*E38^2)-(0.00000000082467*E38^3)+(0.0000000000053875*E38^4)))</f>
        <v>0.00079506934289184</v>
      </c>
      <c r="L38" s="117" t="n">
        <f aca="false">IF(ISBLANK(E38),"",(-0.00000572466+(0.00000010227*E38)-(0.0000000016546*E38^2)))</f>
        <v>-4.982340576E-006</v>
      </c>
      <c r="M38" s="117" t="n">
        <f aca="false">IF(ISBLANK(E38),"",IF(ISBLANK(G38),(O38+(K38*35)+(L38*35^1.5)+(0.00000048314*35^2)),(O38+(K38*G38)+(L38*G38^1.5)+(0.00000048314*G38^2))))</f>
        <v>1.02689520401423</v>
      </c>
      <c r="N38" s="118" t="n">
        <f aca="false">IF(ISBLANK(D38),"",IF(ISBLANK(G38),J38*(1+0.00001*(35-20)),J38*(1+0.00001*(G38-20))))</f>
        <v>111.352793434616</v>
      </c>
      <c r="O38" s="117" t="n">
        <f aca="false">IF(ISBLANK(E38),"",(0.999842594+(0.00006793952*E38)-(0.00000909529*E38^2)+(0.0000001001685*E38^3)-(0.000000001120083*E38^4)+(0.000000000006536332*E38^5)))</f>
        <v>0.999825589360969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3.55634712786398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3.46320356153372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158.826462730405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154.666671058096</v>
      </c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2103</v>
      </c>
      <c r="E39" s="135" t="n">
        <v>9.4</v>
      </c>
      <c r="F39" s="114" t="n">
        <v>2.8997</v>
      </c>
      <c r="G39" s="202" t="n">
        <v>34.4983</v>
      </c>
      <c r="H39" s="113" t="n">
        <v>700</v>
      </c>
      <c r="I39" s="135" t="n">
        <v>704.8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107.1289264</v>
      </c>
      <c r="K39" s="117" t="n">
        <f aca="false">IF(ISBLANK(E39),"",(0.000824493-(0.0000040899*E39)+(0.000000076438*E39^2)-(0.00000000082467*E39^3)+(0.0000000000053875*E39^4)))</f>
        <v>0.00079215910682294</v>
      </c>
      <c r="L39" s="117" t="n">
        <f aca="false">IF(ISBLANK(E39),"",(-0.00000572466+(0.00000010227*E39)-(0.0000000016546*E39^2)))</f>
        <v>-4.909522456E-006</v>
      </c>
      <c r="M39" s="117" t="n">
        <f aca="false">IF(ISBLANK(E39),"",IF(ISBLANK(G39),(O39+(K39*35)+(L39*35^1.5)+(0.00000048314*35^2)),(O39+(K39*G39)+(L39*G39^1.5)+(0.00000048314*G39^2))))</f>
        <v>1.02666084187697</v>
      </c>
      <c r="N39" s="118" t="n">
        <f aca="false">IF(ISBLANK(D39),"",IF(ISBLANK(G39),J39*(1+0.00001*(35-20)),J39*(1+0.00001*(G39-20))))</f>
        <v>107.144458273136</v>
      </c>
      <c r="O39" s="117" t="n">
        <f aca="false">IF(ISBLANK(E39),"",(0.999842594+(0.00006793952*E39)-(0.00000909529*E39^2)+(0.0000001001685*E39^3)-(0.000000001120083*E39^4)+(0.000000000006536332*E39^5)))</f>
        <v>0.999752498684665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3.098024933928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3.01757387402065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138.357793549224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134.764849213762</v>
      </c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/>
      <c r="B40" s="111"/>
      <c r="C40" s="112" t="n">
        <v>6</v>
      </c>
      <c r="D40" s="113"/>
      <c r="E40" s="135"/>
      <c r="F40" s="114"/>
      <c r="G40" s="202"/>
      <c r="H40" s="113"/>
      <c r="I40" s="135"/>
      <c r="J40" s="116"/>
      <c r="K40" s="117"/>
      <c r="L40" s="117"/>
      <c r="M40" s="117"/>
      <c r="N40" s="118"/>
      <c r="O40" s="117"/>
      <c r="P40" s="119"/>
      <c r="Q40" s="120"/>
      <c r="R40" s="121"/>
      <c r="S40" s="121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2104</v>
      </c>
      <c r="E41" s="135" t="n">
        <v>13.8</v>
      </c>
      <c r="F41" s="114" t="n">
        <v>1.9572</v>
      </c>
      <c r="G41" s="202" t="n">
        <v>35.0285</v>
      </c>
      <c r="H41" s="113" t="n">
        <v>300</v>
      </c>
      <c r="I41" s="135" t="n">
        <v>302.7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108.8676793</v>
      </c>
      <c r="K41" s="117" t="n">
        <f aca="false">IF(ISBLANK(E41),"",(0.000824493-(0.0000040899*E41)+(0.000000076438*E41^2)-(0.00000000082467*E41^3)+(0.0000000000053875*E41^4)))</f>
        <v>0.00078063733116678</v>
      </c>
      <c r="L41" s="117" t="n">
        <f aca="false">IF(ISBLANK(E41),"",(-0.00000572466+(0.00000010227*E41)-(0.0000000016546*E41^2)))</f>
        <v>-4.628436024E-006</v>
      </c>
      <c r="M41" s="117" t="n">
        <f aca="false">IF(ISBLANK(E41),"",IF(ISBLANK(G41),(O41+(K41*35)+(L41*35^1.5)+(0.00000048314*35^2)),(O41+(K41*G41)+(L41*G41^1.5)+(0.00000048314*G41^2))))</f>
        <v>1.02625176905323</v>
      </c>
      <c r="N41" s="118" t="n">
        <f aca="false">IF(ISBLANK(D41),"",IF(ISBLANK(G41),J41*(1+0.00001*(35-20)),J41*(1+0.00001*(G41-20))))</f>
        <v>108.884040479184</v>
      </c>
      <c r="O41" s="117" t="n">
        <f aca="false">IF(ISBLANK(E41),"",(0.999842594+(0.00006793952*E41)-(0.00000909529*E41^2)+(0.0000001001685*E41^3)-(0.000000001120083*E41^4)+(0.000000000006536332*E41^5)))</f>
        <v>0.999273951256516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2.05179735956055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1.9993118856725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91.6332700779743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89.2892688141339</v>
      </c>
      <c r="T41" s="32"/>
      <c r="U41" s="32"/>
      <c r="V41" s="122"/>
      <c r="W41" s="122"/>
      <c r="X41" s="122"/>
      <c r="Y41" s="122"/>
      <c r="Z41" s="32"/>
      <c r="AA41" s="32"/>
      <c r="AB41" s="122"/>
      <c r="AC41" s="12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2105</v>
      </c>
      <c r="E42" s="135" t="n">
        <v>17.3</v>
      </c>
      <c r="F42" s="114" t="n">
        <v>2.9447</v>
      </c>
      <c r="G42" s="202" t="n">
        <v>35.6182</v>
      </c>
      <c r="H42" s="113" t="n">
        <v>100</v>
      </c>
      <c r="I42" s="135" t="n">
        <v>101.5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110.2915479</v>
      </c>
      <c r="K42" s="117" t="n">
        <f aca="false">IF(ISBLANK(E42),"",(0.000824493-(0.0000040899*E42)+(0.000000076438*E42^2)-(0.00000000082467*E42^3)+(0.0000000000053875*E42^4)))</f>
        <v>0.000772827533782449</v>
      </c>
      <c r="L42" s="117" t="n">
        <f aca="false">IF(ISBLANK(E42),"",(-0.00000572466+(0.00000010227*E42)-(0.0000000016546*E42^2)))</f>
        <v>-4.450594234E-006</v>
      </c>
      <c r="M42" s="117" t="n">
        <f aca="false">IF(ISBLANK(E42),"",IF(ISBLANK(G42),(O42+(K42*35)+(L42*35^1.5)+(0.00000048314*35^2)),(O42+(K42*G42)+(L42*G42^1.5)+(0.00000048314*G42^2))))</f>
        <v>1.02591784893611</v>
      </c>
      <c r="N42" s="118" t="n">
        <f aca="false">IF(ISBLANK(D42),"",IF(ISBLANK(G42),J42*(1+0.00001*(35-20)),J42*(1+0.00001*(G42-20))))</f>
        <v>110.308773454534</v>
      </c>
      <c r="O42" s="117" t="n">
        <f aca="false">IF(ISBLANK(E42),"",(0.999842594+(0.00006793952*E42)-(0.00000909529*E42^2)+(0.0000001001685*E42^3)-(0.000000001120083*E42^4)+(0.000000000006536332*E42^5)))</f>
        <v>0.998724260572406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3.05440734838493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2.97724359855166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136.409832178871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132.963699111317</v>
      </c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2106</v>
      </c>
      <c r="E43" s="135" t="n">
        <v>18.1</v>
      </c>
      <c r="F43" s="114" t="n">
        <v>2.68</v>
      </c>
      <c r="G43" s="202" t="n">
        <v>35.6967</v>
      </c>
      <c r="H43" s="113" t="n">
        <v>80</v>
      </c>
      <c r="I43" s="135" t="n">
        <v>80.7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108.810747</v>
      </c>
      <c r="K43" s="117" t="n">
        <f aca="false">IF(ISBLANK(E43),"",(0.000824493-(0.0000040899*E43)+(0.000000076438*E43^2)-(0.00000000082467*E43^3)+(0.0000000000053875*E43^4)))</f>
        <v>0.000771195814950969</v>
      </c>
      <c r="L43" s="117" t="n">
        <f aca="false">IF(ISBLANK(E43),"",(-0.00000572466+(0.00000010227*E43)-(0.0000000016546*E43^2)))</f>
        <v>-4.415636506E-006</v>
      </c>
      <c r="M43" s="117" t="n">
        <f aca="false">IF(ISBLANK(E43),"",IF(ISBLANK(G43),(O43+(K43*35)+(L43*35^1.5)+(0.00000048314*35^2)),(O43+(K43*G43)+(L43*G43^1.5)+(0.00000048314*G43^2))))</f>
        <v>1.02578208512315</v>
      </c>
      <c r="N43" s="118" t="n">
        <f aca="false">IF(ISBLANK(D43),"",IF(ISBLANK(G43),J43*(1+0.00001*(35-20)),J43*(1+0.00001*(G43-20))))</f>
        <v>108.827826696524</v>
      </c>
      <c r="O43" s="117" t="n">
        <f aca="false">IF(ISBLANK(E43),"",(0.999842594+(0.00006793952*E43)-(0.00000909529*E43^2)+(0.0000001001685*E43^3)-(0.000000001120083*E43^4)+(0.000000000006536332*E43^5)))</f>
        <v>0.998579045754661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2.81694840552678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2.74614700956547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125.804915790826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122.642925447194</v>
      </c>
      <c r="T43" s="32"/>
      <c r="U43" s="32"/>
      <c r="V43" s="122"/>
      <c r="W43" s="122"/>
      <c r="X43" s="122"/>
      <c r="Y43" s="122"/>
      <c r="Z43" s="32"/>
      <c r="AA43" s="32"/>
      <c r="AB43" s="122"/>
      <c r="AC43" s="122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2107</v>
      </c>
      <c r="E44" s="135" t="n">
        <v>20.5</v>
      </c>
      <c r="F44" s="114" t="n">
        <v>3.2307</v>
      </c>
      <c r="G44" s="202" t="n">
        <v>35.79075</v>
      </c>
      <c r="H44" s="113" t="n">
        <v>60</v>
      </c>
      <c r="I44" s="135" t="n">
        <v>60.3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109.7002612</v>
      </c>
      <c r="K44" s="117" t="n">
        <f aca="false">IF(ISBLANK(E44),"",(0.000824493-(0.0000040899*E44)+(0.000000076438*E44^2)-(0.00000000082467*E44^3)+(0.0000000000053875*E44^4)))</f>
        <v>0.000766619971077969</v>
      </c>
      <c r="L44" s="117" t="n">
        <f aca="false">IF(ISBLANK(E44),"",(-0.00000572466+(0.00000010227*E44)-(0.0000000016546*E44^2)))</f>
        <v>-4.32347065E-006</v>
      </c>
      <c r="M44" s="117" t="n">
        <f aca="false">IF(ISBLANK(E44),"",IF(ISBLANK(G44),(O44+(K44*35)+(L44*35^1.5)+(0.00000048314*35^2)),(O44+(K44*G44)+(L44*G44^1.5)+(0.00000048314*G44^2))))</f>
        <v>1.02523292559828</v>
      </c>
      <c r="N44" s="118" t="n">
        <f aca="false">IF(ISBLANK(D44),"",IF(ISBLANK(G44),J44*(1+0.00001*(35-20)),J44*(1+0.00001*(G44-20))))</f>
        <v>109.717583693995</v>
      </c>
      <c r="O44" s="117" t="n">
        <f aca="false">IF(ISBLANK(E44),"",(0.999842594+(0.00006793952*E44)-(0.00000909529*E44^2)+(0.0000001001685*E44^3)-(0.000000001120083*E44^4)+(0.000000000006536332*E44^5)))</f>
        <v>0.998101869588489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3.37100798833308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3.28804109209223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150.549216758955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146.843915172839</v>
      </c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202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2108</v>
      </c>
      <c r="E46" s="135" t="n">
        <v>26.1</v>
      </c>
      <c r="F46" s="114" t="n">
        <v>4.7136</v>
      </c>
      <c r="G46" s="202" t="n">
        <v>35.91645</v>
      </c>
      <c r="H46" s="113" t="n">
        <v>40</v>
      </c>
      <c r="I46" s="135" t="n">
        <v>39.8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109.7008606</v>
      </c>
      <c r="K46" s="117" t="n">
        <f aca="false">IF(ISBLANK(E46),"",(0.000824493-(0.0000040899*E46)+(0.000000076438*E46^2)-(0.00000000082467*E46^3)+(0.0000000000053875*E46^4)))</f>
        <v>0.000757654706474569</v>
      </c>
      <c r="L46" s="117" t="n">
        <f aca="false">IF(ISBLANK(E46),"",(-0.00000572466+(0.00000010227*E46)-(0.0000000016546*E46^2)))</f>
        <v>-4.182543066E-006</v>
      </c>
      <c r="M46" s="117" t="n">
        <f aca="false">IF(ISBLANK(E46),"",IF(ISBLANK(G46),(O46+(K46*35)+(L46*35^1.5)+(0.00000048314*35^2)),(O46+(K46*G46)+(L46*G46^1.5)+(0.00000048314*G46^2))))</f>
        <v>1.02369558908039</v>
      </c>
      <c r="N46" s="118" t="n">
        <f aca="false">IF(ISBLANK(D46),"",IF(ISBLANK(G46),J46*(1+0.00001*(35-20)),J46*(1+0.00001*(G46-20))))</f>
        <v>109.718321082627</v>
      </c>
      <c r="O46" s="117" t="n">
        <f aca="false">IF(ISBLANK(E46),"",(0.999842594+(0.00006793952*E46)-(0.00000909529*E46^2)+(0.0000001001685*E46^3)-(0.000000001120083*E46^4)+(0.000000000006536332*E46^5)))</f>
        <v>0.996760361326907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4.92559422159139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4.81158097595805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219.977037936272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214.885206386287</v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2109</v>
      </c>
      <c r="E47" s="135" t="n">
        <v>28.9</v>
      </c>
      <c r="F47" s="114" t="n">
        <v>4.2158</v>
      </c>
      <c r="G47" s="202" t="n">
        <v>35.6417</v>
      </c>
      <c r="H47" s="113" t="n">
        <v>20</v>
      </c>
      <c r="I47" s="135" t="n">
        <v>19.9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106.403997</v>
      </c>
      <c r="K47" s="117" t="n">
        <f aca="false">IF(ISBLANK(E47),"",(0.000824493-(0.0000040899*E47)+(0.000000076438*E47^2)-(0.00000000082467*E47^3)+(0.0000000000053875*E47^4)))</f>
        <v>0.000753989332274109</v>
      </c>
      <c r="L47" s="117" t="n">
        <f aca="false">IF(ISBLANK(E47),"",(-0.00000572466+(0.00000010227*E47)-(0.0000000016546*E47^2)))</f>
        <v>-4.150995466E-006</v>
      </c>
      <c r="M47" s="117" t="n">
        <f aca="false">IF(ISBLANK(E47),"",IF(ISBLANK(G47),(O47+(K47*35)+(L47*35^1.5)+(0.00000048314*35^2)),(O47+(K47*G47)+(L47*G47^1.5)+(0.00000048314*G47^2))))</f>
        <v>1.02258176889906</v>
      </c>
      <c r="N47" s="118" t="n">
        <f aca="false">IF(ISBLANK(D47),"",IF(ISBLANK(G47),J47*(1+0.00001*(35-20)),J47*(1+0.00001*(G47-20))))</f>
        <v>106.420640393999</v>
      </c>
      <c r="O47" s="117" t="n">
        <f aca="false">IF(ISBLANK(E47),"",(0.999842594+(0.00006793952*E47)-(0.00000909529*E47^2)+(0.0000001001685*E47^3)-(0.000000001120083*E47^4)+(0.000000000006536332*E47^5)))</f>
        <v>0.995977822369731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4.54283526952499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4.44251541313504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202.883023136986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198.402738350611</v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s="140" customFormat="true" ht="15.75" hidden="false" customHeight="false" outlineLevel="0" collapsed="false">
      <c r="A48" s="140" t="n">
        <f aca="false">IF(ISBLANK(VLOOKUP(D48,'Volumes flacons'!A5:C623,3)),0,1)</f>
        <v>1</v>
      </c>
      <c r="B48" s="83" t="n">
        <f aca="false">IF(ISBLANK(D48),0,IF(ISBLANK(E48),0,IF(ISBLANK(F48),0,1)))</f>
        <v>1</v>
      </c>
      <c r="C48" s="141" t="n">
        <v>14</v>
      </c>
      <c r="D48" s="142" t="n">
        <v>2110</v>
      </c>
      <c r="E48" s="142" t="n">
        <v>28.9</v>
      </c>
      <c r="F48" s="143" t="n">
        <v>4.3536</v>
      </c>
      <c r="G48" s="144" t="n">
        <v>35.4969</v>
      </c>
      <c r="H48" s="142" t="n">
        <v>0</v>
      </c>
      <c r="I48" s="142" t="n">
        <v>3.3</v>
      </c>
      <c r="J48" s="145" t="n">
        <f aca="false">IF(ISBLANK(D48),"",IF(VLOOKUP(D48,'Volumes flacons'!$A$5:$C$1023,2)=0,"",IF(D48&gt;'Volumes flacons'!$A$1023,"Mauvais numéro",IF(D48&lt;'Volumes flacons'!$A$5,"Mauvais numéro",(VLOOKUP(D48,'Volumes flacons'!$A$5:$C$1023,3))))))</f>
        <v>110.3806485</v>
      </c>
      <c r="K48" s="182" t="n">
        <f aca="false">IF(ISBLANK(E48),"",(0.000824493-(0.0000040899*E48)+(0.000000076438*E48^2)-(0.00000000082467*E48^3)+(0.0000000000053875*E48^4)))</f>
        <v>0.000753989332274109</v>
      </c>
      <c r="L48" s="182" t="n">
        <f aca="false">IF(ISBLANK(E48),"",(-0.00000572466+(0.00000010227*E48)-(0.0000000016546*E48^2)))</f>
        <v>-4.150995466E-006</v>
      </c>
      <c r="M48" s="182" t="n">
        <f aca="false">IF(ISBLANK(E48),"",IF(ISBLANK(G48),(O48+(K48*35)+(L48*35^1.5)+(0.00000048314*35^2)),(O48+(K48*G48)+(L48*G48^1.5)+(0.00000048314*G48^2))))</f>
        <v>1.02247299160097</v>
      </c>
      <c r="N48" s="183" t="n">
        <f aca="false">IF(ISBLANK(D48),"",IF(ISBLANK(G48),J48*(1+0.00001*(35-20)),J48*(1+0.00001*(G48-20))))</f>
        <v>110.397754078717</v>
      </c>
      <c r="O48" s="182" t="n">
        <f aca="false">IF(ISBLANK(E48),"",(0.999842594+(0.00006793952*E48)-(0.00000909529*E48^2)+(0.0000001001685*E48^3)-(0.000000001120083*E48^4)+(0.000000000006536332*E48^5)))</f>
        <v>0.995977822369731</v>
      </c>
      <c r="P48" s="148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4.51966965068599</v>
      </c>
      <c r="Q48" s="149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4.42033157629835</v>
      </c>
      <c r="R48" s="150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201.848446599636</v>
      </c>
      <c r="S48" s="150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197.412008197484</v>
      </c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 t="s">
        <v>99</v>
      </c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e">
        <f aca="false">IF(ISBLANK(D50),"",IF(ISBLANK(G50),J50*(1+0.00001*(35-20)),J50*(1+0.00001*(G50-20))))</f>
        <v>#VALUE!</v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O17" colorId="64" zoomScale="100" zoomScaleNormal="100" zoomScalePageLayoutView="100" workbookViewId="0">
      <selection pane="topLeft" activeCell="AZ43" activeCellId="1" sqref="T45:AC45 AZ43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6" min="4" style="0" width="10.28"/>
    <col collapsed="false" customWidth="true" hidden="false" outlineLevel="0" max="7" min="7" style="0" width="11.57"/>
    <col collapsed="false" customWidth="true" hidden="false" outlineLevel="0" max="9" min="8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42087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2</v>
      </c>
      <c r="J9" s="29" t="n">
        <v>0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-2°0</v>
      </c>
      <c r="P9" s="29" t="s">
        <v>16</v>
      </c>
      <c r="Q9" s="33" t="n">
        <f aca="false">IF(ISBLANK(I9),"",IF(ISBLANK(J9),"",IF(J9&gt;60,"ERREUR !!",O11*(I9+(J9/60)))))</f>
        <v>-2</v>
      </c>
      <c r="R9" s="33"/>
      <c r="V9" s="127" t="n">
        <v>4.9726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0.13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-10°0,13</v>
      </c>
      <c r="P10" s="29" t="s">
        <v>17</v>
      </c>
      <c r="Q10" s="33" t="n">
        <f aca="false">IF(ISBLANK(I10),"",IF(ISBLANK(J10),"",IF(J10&gt;60,"ERREUR !!",O12*(I10+(J10/60)))))</f>
        <v>-10.0021666666667</v>
      </c>
      <c r="R10" s="33"/>
      <c r="S10" s="35"/>
      <c r="T10" s="35"/>
      <c r="V10" s="127" t="n">
        <v>4.9784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42087</v>
      </c>
      <c r="K11" s="38"/>
      <c r="L11" s="38"/>
      <c r="M11" s="38"/>
      <c r="N11" s="39" t="str">
        <f aca="false">I9&amp;"°"&amp;J9</f>
        <v>2°0</v>
      </c>
      <c r="O11" s="40" t="n">
        <f aca="false">IF(P9=M10,-1,1)</f>
        <v>-1</v>
      </c>
      <c r="P11" s="41" t="str">
        <f aca="false">TEXT(J11,"aaaa-mm-jj")&amp;"T"&amp;TEXT(J12,"hh:mm:ss")&amp;"z"</f>
        <v>2019-03-25T02:23:23z</v>
      </c>
      <c r="Q11" s="41"/>
      <c r="R11" s="41"/>
      <c r="T11" s="42"/>
      <c r="U11" s="42"/>
      <c r="V11" s="164" t="n">
        <v>4.975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0.0995717592592593</v>
      </c>
      <c r="K12" s="45"/>
      <c r="L12" s="45"/>
      <c r="M12" s="45"/>
      <c r="N12" s="46" t="str">
        <f aca="false">I10&amp;"°"&amp;J10</f>
        <v>10°0,13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4.9743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64" t="n">
        <v>4.9679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26.2</v>
      </c>
      <c r="S14" s="55" t="s">
        <v>24</v>
      </c>
      <c r="V14" s="189" t="n">
        <f aca="false">AVERAGE(V8:V13)</f>
        <v>4.97603333333333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26.2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4.976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0.996733652687926</v>
      </c>
      <c r="Q18" s="70"/>
      <c r="R18" s="154" t="n">
        <v>26.2</v>
      </c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0.0199999809120723</v>
      </c>
      <c r="Q19" s="70" t="s">
        <v>13</v>
      </c>
      <c r="R19" s="155" t="n">
        <v>4.976</v>
      </c>
    </row>
    <row r="20" customFormat="false" ht="15.7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6" t="n">
        <v>0.006</v>
      </c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5.01152527350385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4.975691488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0.005999628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0.00401717206948881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2111</v>
      </c>
      <c r="E35" s="135" t="n">
        <v>6.4</v>
      </c>
      <c r="F35" s="114" t="n">
        <v>5.5295</v>
      </c>
      <c r="G35" s="202" t="n">
        <v>34.9629</v>
      </c>
      <c r="H35" s="113" t="n">
        <v>2000</v>
      </c>
      <c r="I35" s="135" t="n">
        <v>2021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109.6052972</v>
      </c>
      <c r="K35" s="117" t="n">
        <f aca="false">IF(ISBLANK(E35),"",(0.000824493-(0.0000040899*E35)+(0.000000076438*E35^2)-(0.00000000082467*E35^3)+(0.0000000000053875*E35^4)))</f>
        <v>0.00080124139691264</v>
      </c>
      <c r="L35" s="117" t="n">
        <f aca="false">IF(ISBLANK(E35),"",(-0.00000572466+(0.00000010227*E35)-(0.0000000016546*E35^2)))</f>
        <v>-5.137904416E-006</v>
      </c>
      <c r="M35" s="117" t="n">
        <f aca="false">IF(ISBLANK(E35),"",IF(ISBLANK(G35),(O35+(K35*35)+(L35*35^1.5)+(0.00000048314*35^2)),(O35+(K35*G35)+(L35*G35^1.5)+(0.00000048314*G35^2))))</f>
        <v>1.02747145097089</v>
      </c>
      <c r="N35" s="118" t="n">
        <f aca="false">IF(ISBLANK(D35),"",IF(ISBLANK(G35),J35*(1+0.00001*(35-20)),J35*(1+0.00001*(G35-20))))</f>
        <v>109.621697331015</v>
      </c>
      <c r="O35" s="117" t="n">
        <f aca="false">IF(ISBLANK(E35),"",(0.999842594+(0.00006793952*E35)-(0.00000909529*E35^2)+(0.0000001001685*E35^3)-(0.000000001120083*E35^4)+(0.000000000006536332*E35^5)))</f>
        <v>0.999929313416752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5.78614075492437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5.63143700922965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258.409046114922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251.499976832196</v>
      </c>
      <c r="T35" s="32" t="n">
        <v>0.01</v>
      </c>
      <c r="U35" s="32" t="n">
        <v>0.01</v>
      </c>
      <c r="V35" s="122" t="n">
        <v>20</v>
      </c>
      <c r="W35" s="122" t="n">
        <v>19.5</v>
      </c>
      <c r="X35" s="122" t="n">
        <v>20</v>
      </c>
      <c r="Y35" s="122" t="n">
        <v>19.5</v>
      </c>
      <c r="Z35" s="32" t="n">
        <v>1.53</v>
      </c>
      <c r="AA35" s="32" t="n">
        <v>1.5</v>
      </c>
      <c r="AB35" s="122" t="n">
        <v>20.8</v>
      </c>
      <c r="AC35" s="122" t="n">
        <v>20.3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2112</v>
      </c>
      <c r="E36" s="135" t="n">
        <v>7.1</v>
      </c>
      <c r="F36" s="114" t="n">
        <v>4.9515</v>
      </c>
      <c r="G36" s="202" t="n">
        <v>34.9571</v>
      </c>
      <c r="H36" s="113" t="n">
        <v>1500</v>
      </c>
      <c r="I36" s="135" t="n">
        <v>1514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110.5884501</v>
      </c>
      <c r="K36" s="117" t="n">
        <f aca="false">IF(ISBLANK(E36),"",(0.000824493-(0.0000040899*E36)+(0.000000076438*E36^2)-(0.00000000082467*E36^3)+(0.0000000000053875*E36^4)))</f>
        <v>0.000799026481658769</v>
      </c>
      <c r="L36" s="117" t="n">
        <f aca="false">IF(ISBLANK(E36),"",(-0.00000572466+(0.00000010227*E36)-(0.0000000016546*E36^2)))</f>
        <v>-5.081951386E-006</v>
      </c>
      <c r="M36" s="117" t="n">
        <f aca="false">IF(ISBLANK(E36),"",IF(ISBLANK(G36),(O36+(K36*35)+(L36*35^1.5)+(0.00000048314*35^2)),(O36+(K36*G36)+(L36*G36^1.5)+(0.00000048314*G36^2))))</f>
        <v>1.02737129024379</v>
      </c>
      <c r="N36" s="118" t="n">
        <f aca="false">IF(ISBLANK(D36),"",IF(ISBLANK(G36),J36*(1+0.00001*(35-20)),J36*(1+0.00001*(G36-20))))</f>
        <v>110.60499092507</v>
      </c>
      <c r="O36" s="117" t="n">
        <f aca="false">IF(ISBLANK(E36),"",(0.999842594+(0.00006793952*E36)-(0.00000909529*E36^2)+(0.0000001001685*E36^3)-(0.000000001120083*E36^4)+(0.000000000006536332*E36^5)))</f>
        <v>0.999899594042335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5.13273702272549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4.99599032157841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229.22803543492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223.120927761692</v>
      </c>
      <c r="T36" s="32" t="n">
        <v>0.01</v>
      </c>
      <c r="U36" s="32" t="n">
        <v>0.01</v>
      </c>
      <c r="V36" s="122" t="n">
        <v>22.5</v>
      </c>
      <c r="W36" s="122" t="n">
        <v>22</v>
      </c>
      <c r="X36" s="122" t="n">
        <v>22.5</v>
      </c>
      <c r="Y36" s="122" t="n">
        <v>22</v>
      </c>
      <c r="Z36" s="32" t="n">
        <v>1.81</v>
      </c>
      <c r="AA36" s="32" t="n">
        <v>1.77</v>
      </c>
      <c r="AB36" s="122" t="n">
        <v>19.7</v>
      </c>
      <c r="AC36" s="122" t="n">
        <v>19.2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2113</v>
      </c>
      <c r="E37" s="135" t="n">
        <v>7.5</v>
      </c>
      <c r="F37" s="114" t="n">
        <v>3.4377</v>
      </c>
      <c r="G37" s="202" t="n">
        <v>34.6274</v>
      </c>
      <c r="H37" s="113" t="n">
        <v>1000</v>
      </c>
      <c r="I37" s="135" t="n">
        <v>1008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109.2622412</v>
      </c>
      <c r="K37" s="117" t="n">
        <f aca="false">IF(ISBLANK(E37),"",(0.000824493-(0.0000040899*E37)+(0.000000076438*E37^2)-(0.00000000082467*E37^3)+(0.0000000000053875*E37^4)))</f>
        <v>0.000797787526230469</v>
      </c>
      <c r="L37" s="117" t="n">
        <f aca="false">IF(ISBLANK(E37),"",(-0.00000572466+(0.00000010227*E37)-(0.0000000016546*E37^2)))</f>
        <v>-5.05070625E-006</v>
      </c>
      <c r="M37" s="117" t="n">
        <f aca="false">IF(ISBLANK(E37),"",IF(ISBLANK(G37),(O37+(K37*35)+(L37*35^1.5)+(0.00000048314*35^2)),(O37+(K37*G37)+(L37*G37^1.5)+(0.00000048314*G37^2))))</f>
        <v>1.02705486240389</v>
      </c>
      <c r="N37" s="118" t="n">
        <f aca="false">IF(ISBLANK(D37),"",IF(ISBLANK(G37),J37*(1+0.00001*(35-20)),J37*(1+0.00001*(G37-20))))</f>
        <v>109.278223425069</v>
      </c>
      <c r="O37" s="117" t="n">
        <f aca="false">IF(ISBLANK(E37),"",(0.999842594+(0.00006793952*E37)-(0.00000909529*E37^2)+(0.0000001001685*E37^3)-(0.000000001120083*E37^4)+(0.000000000006536332*E37^5)))</f>
        <v>0.999879400021043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3.60271846309438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3.50781501064315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160.897406561795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156.659018375323</v>
      </c>
      <c r="T37" s="32" t="n">
        <v>0.01</v>
      </c>
      <c r="U37" s="32" t="n">
        <v>0.01</v>
      </c>
      <c r="V37" s="122" t="n">
        <v>33.2</v>
      </c>
      <c r="W37" s="122" t="n">
        <v>32.4</v>
      </c>
      <c r="X37" s="122" t="n">
        <v>33.2</v>
      </c>
      <c r="Y37" s="122" t="n">
        <v>32.4</v>
      </c>
      <c r="Z37" s="32" t="n">
        <v>2.79</v>
      </c>
      <c r="AA37" s="32" t="n">
        <v>2.73</v>
      </c>
      <c r="AB37" s="122" t="n">
        <v>32.2</v>
      </c>
      <c r="AC37" s="122" t="n">
        <v>31.4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2114</v>
      </c>
      <c r="E38" s="135" t="n">
        <v>8.1</v>
      </c>
      <c r="F38" s="114" t="n">
        <v>3.4168</v>
      </c>
      <c r="G38" s="202" t="n">
        <v>34.62755</v>
      </c>
      <c r="H38" s="113" t="n">
        <v>1000</v>
      </c>
      <c r="I38" s="135" t="n">
        <v>1009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108.7065016</v>
      </c>
      <c r="K38" s="117" t="n">
        <f aca="false">IF(ISBLANK(E38),"",(0.000824493-(0.0000040899*E38)+(0.000000076438*E38^2)-(0.00000000082467*E38^3)+(0.0000000000053875*E38^4)))</f>
        <v>0.000795964835151469</v>
      </c>
      <c r="L38" s="117" t="n">
        <f aca="false">IF(ISBLANK(E38),"",(-0.00000572466+(0.00000010227*E38)-(0.0000000016546*E38^2)))</f>
        <v>-5.004831306E-006</v>
      </c>
      <c r="M38" s="117" t="n">
        <f aca="false">IF(ISBLANK(E38),"",IF(ISBLANK(G38),(O38+(K38*35)+(L38*35^1.5)+(0.00000048314*35^2)),(O38+(K38*G38)+(L38*G38^1.5)+(0.00000048314*G38^2))))</f>
        <v>1.02696661493074</v>
      </c>
      <c r="N38" s="118" t="n">
        <f aca="false">IF(ISBLANK(D38),"",IF(ISBLANK(G38),J38*(1+0.00001*(35-20)),J38*(1+0.00001*(G38-20))))</f>
        <v>108.722402697875</v>
      </c>
      <c r="O38" s="117" t="n">
        <f aca="false">IF(ISBLANK(E38),"",(0.999842594+(0.00006793952*E38)-(0.00000909529*E38^2)+(0.0000001001685*E38^3)-(0.000000001120083*E38^4)+(0.000000000006536332*E38^5)))</f>
        <v>0.999844802100673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3.59937193951009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3.5048577891238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160.747950818521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156.526948862269</v>
      </c>
      <c r="T38" s="32" t="n">
        <v>0.01</v>
      </c>
      <c r="U38" s="32" t="n">
        <v>0.01</v>
      </c>
      <c r="V38" s="122" t="n">
        <v>33.2</v>
      </c>
      <c r="W38" s="122" t="n">
        <v>32.4</v>
      </c>
      <c r="X38" s="122" t="n">
        <v>33.2</v>
      </c>
      <c r="Y38" s="122" t="n">
        <v>32.4</v>
      </c>
      <c r="Z38" s="32" t="n">
        <v>2.78</v>
      </c>
      <c r="AA38" s="32" t="n">
        <v>2.72</v>
      </c>
      <c r="AB38" s="122" t="n">
        <v>32.2</v>
      </c>
      <c r="AC38" s="122" t="n">
        <v>31.5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2115</v>
      </c>
      <c r="E39" s="135" t="n">
        <v>8.6</v>
      </c>
      <c r="F39" s="114" t="n">
        <v>3.225</v>
      </c>
      <c r="G39" s="202" t="n">
        <v>34.4938</v>
      </c>
      <c r="H39" s="113" t="n">
        <v>700</v>
      </c>
      <c r="I39" s="135" t="n">
        <v>706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111.5281471</v>
      </c>
      <c r="K39" s="117" t="n">
        <f aca="false">IF(ISBLANK(E39),"",(0.000824493-(0.0000040899*E39)+(0.000000076438*E39^2)-(0.00000000082467*E39^3)+(0.0000000000053875*E39^4)))</f>
        <v>0.0007944781482431</v>
      </c>
      <c r="L39" s="117" t="n">
        <f aca="false">IF(ISBLANK(E39),"",(-0.00000572466+(0.00000010227*E39)-(0.0000000016546*E39^2)))</f>
        <v>-4.967512216E-006</v>
      </c>
      <c r="M39" s="117" t="n">
        <f aca="false">IF(ISBLANK(E39),"",IF(ISBLANK(G39),(O39+(K39*35)+(L39*35^1.5)+(0.00000048314*35^2)),(O39+(K39*G39)+(L39*G39^1.5)+(0.00000048314*G39^2))))</f>
        <v>1.02678514723666</v>
      </c>
      <c r="N39" s="118" t="n">
        <f aca="false">IF(ISBLANK(D39),"",IF(ISBLANK(G39),J39*(1+0.00001*(35-20)),J39*(1+0.00001*(G39-20))))</f>
        <v>111.544311766584</v>
      </c>
      <c r="O39" s="117" t="n">
        <f aca="false">IF(ISBLANK(E39),"",(0.999842594+(0.00006793952*E39)-(0.00000909529*E39^2)+(0.0000001001685*E39^3)-(0.000000001120083*E39^4)+(0.000000000006536332*E39^5)))</f>
        <v>0.999812079540344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3.30890241531674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3.22258500156711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147.775581868046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143.920646169987</v>
      </c>
      <c r="T39" s="32" t="n">
        <v>0.01</v>
      </c>
      <c r="U39" s="32" t="n">
        <v>0.01</v>
      </c>
      <c r="V39" s="122" t="n">
        <v>35.1</v>
      </c>
      <c r="W39" s="122" t="n">
        <v>34.3</v>
      </c>
      <c r="X39" s="122" t="n">
        <v>35</v>
      </c>
      <c r="Y39" s="122" t="n">
        <v>34.2</v>
      </c>
      <c r="Z39" s="32" t="n">
        <v>2.88</v>
      </c>
      <c r="AA39" s="32" t="n">
        <v>2.81</v>
      </c>
      <c r="AB39" s="122" t="n">
        <v>29</v>
      </c>
      <c r="AC39" s="122" t="n">
        <v>28.3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/>
      <c r="B40" s="111"/>
      <c r="C40" s="112" t="n">
        <v>6</v>
      </c>
      <c r="D40" s="113"/>
      <c r="E40" s="135"/>
      <c r="F40" s="114"/>
      <c r="G40" s="202"/>
      <c r="H40" s="113"/>
      <c r="I40" s="135"/>
      <c r="J40" s="116"/>
      <c r="K40" s="117"/>
      <c r="L40" s="117"/>
      <c r="M40" s="117"/>
      <c r="N40" s="118"/>
      <c r="O40" s="117"/>
      <c r="P40" s="119"/>
      <c r="Q40" s="120"/>
      <c r="R40" s="121"/>
      <c r="S40" s="121"/>
      <c r="T40" s="32"/>
      <c r="U40" s="32"/>
      <c r="V40" s="122"/>
      <c r="W40" s="122"/>
      <c r="X40" s="122"/>
      <c r="Y40" s="122"/>
      <c r="Z40" s="32"/>
      <c r="AA40" s="32"/>
      <c r="AB40" s="122"/>
      <c r="AC40" s="12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2116</v>
      </c>
      <c r="E41" s="135" t="n">
        <v>13.3</v>
      </c>
      <c r="F41" s="114" t="n">
        <v>2.0303</v>
      </c>
      <c r="G41" s="202" t="n">
        <v>35.04495</v>
      </c>
      <c r="H41" s="113" t="n">
        <v>300</v>
      </c>
      <c r="I41" s="135" t="n">
        <v>302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110.8956349</v>
      </c>
      <c r="K41" s="117" t="n">
        <f aca="false">IF(ISBLANK(E41),"",(0.000824493-(0.0000040899*E41)+(0.000000076438*E41^2)-(0.00000000082467*E41^3)+(0.0000000000053875*E41^4)))</f>
        <v>0.000781846873928649</v>
      </c>
      <c r="L41" s="117" t="n">
        <f aca="false">IF(ISBLANK(E41),"",(-0.00000572466+(0.00000010227*E41)-(0.0000000016546*E41^2)))</f>
        <v>-4.657151194E-006</v>
      </c>
      <c r="M41" s="117" t="n">
        <f aca="false">IF(ISBLANK(E41),"",IF(ISBLANK(G41),(O41+(K41*35)+(L41*35^1.5)+(0.00000048314*35^2)),(O41+(K41*G41)+(L41*G41^1.5)+(0.00000048314*G41^2))))</f>
        <v>1.02636762781059</v>
      </c>
      <c r="N41" s="118" t="n">
        <f aca="false">IF(ISBLANK(D41),"",IF(ISBLANK(G41),J41*(1+0.00001*(35-20)),J41*(1+0.00001*(G41-20))))</f>
        <v>110.912319092823</v>
      </c>
      <c r="O41" s="117" t="n">
        <f aca="false">IF(ISBLANK(E41),"",(0.999842594+(0.00006793952*E41)-(0.00000909529*E41^2)+(0.0000001001685*E41^3)-(0.000000001120083*E41^4)+(0.000000000006536332*E41^5)))</f>
        <v>0.99934065655599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2.08937050450575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2.03569408065093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93.3112867312268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90.9140976418707</v>
      </c>
      <c r="T41" s="32" t="n">
        <v>0.01</v>
      </c>
      <c r="U41" s="32" t="n">
        <v>0.01</v>
      </c>
      <c r="V41" s="122" t="n">
        <v>28.4</v>
      </c>
      <c r="W41" s="122" t="n">
        <v>27.7</v>
      </c>
      <c r="X41" s="122" t="n">
        <v>28.3</v>
      </c>
      <c r="Y41" s="122" t="n">
        <v>27.7</v>
      </c>
      <c r="Z41" s="32" t="n">
        <v>2.17</v>
      </c>
      <c r="AA41" s="32" t="n">
        <v>2.12</v>
      </c>
      <c r="AB41" s="122" t="n">
        <v>11.8</v>
      </c>
      <c r="AC41" s="122" t="n">
        <v>11.6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2117</v>
      </c>
      <c r="E42" s="135" t="n">
        <v>16.4</v>
      </c>
      <c r="F42" s="114" t="n">
        <v>2.7648</v>
      </c>
      <c r="G42" s="202" t="n">
        <v>35.5442</v>
      </c>
      <c r="H42" s="113" t="n">
        <v>100</v>
      </c>
      <c r="I42" s="135" t="n">
        <v>100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109.5834265</v>
      </c>
      <c r="K42" s="117" t="n">
        <f aca="false">IF(ISBLANK(E42),"",(0.000824493-(0.0000040899*E42)+(0.000000076438*E42^2)-(0.00000000082467*E42^3)+(0.0000000000053875*E42^4)))</f>
        <v>0.00077472956024864</v>
      </c>
      <c r="L42" s="117" t="n">
        <f aca="false">IF(ISBLANK(E42),"",(-0.00000572466+(0.00000010227*E42)-(0.0000000016546*E42^2)))</f>
        <v>-4.492453216E-006</v>
      </c>
      <c r="M42" s="117" t="n">
        <f aca="false">IF(ISBLANK(E42),"",IF(ISBLANK(G42),(O42+(K42*35)+(L42*35^1.5)+(0.00000048314*35^2)),(O42+(K42*G42)+(L42*G42^1.5)+(0.00000048314*G42^2))))</f>
        <v>1.02607463618668</v>
      </c>
      <c r="N42" s="118" t="n">
        <f aca="false">IF(ISBLANK(D42),"",IF(ISBLANK(G42),J42*(1+0.00001*(35-20)),J42*(1+0.00001*(G42-20))))</f>
        <v>109.600460366982</v>
      </c>
      <c r="O42" s="117" t="n">
        <f aca="false">IF(ISBLANK(E42),"",(0.999842594+(0.00006793952*E42)-(0.00000909529*E42^2)+(0.0000001001685*E42^3)-(0.000000001120083*E42^4)+(0.000000000006536332*E42^5)))</f>
        <v>0.998879098841937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2.88571346935444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2.81238164124098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128.875963541369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125.600964097822</v>
      </c>
      <c r="T42" s="32" t="n">
        <v>0.06</v>
      </c>
      <c r="U42" s="32" t="n">
        <v>0.06</v>
      </c>
      <c r="V42" s="122" t="n">
        <v>18.5</v>
      </c>
      <c r="W42" s="122" t="n">
        <v>18.1</v>
      </c>
      <c r="X42" s="122" t="n">
        <v>18.4</v>
      </c>
      <c r="Y42" s="122" t="n">
        <v>18</v>
      </c>
      <c r="Z42" s="32" t="n">
        <v>1.49</v>
      </c>
      <c r="AA42" s="32" t="n">
        <v>1.46</v>
      </c>
      <c r="AB42" s="32" t="n">
        <v>6.82</v>
      </c>
      <c r="AC42" s="32" t="n">
        <v>6.66</v>
      </c>
      <c r="AD42" s="34"/>
      <c r="AE42" s="34" t="s">
        <v>161</v>
      </c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2118</v>
      </c>
      <c r="E43" s="135" t="n">
        <v>16.8</v>
      </c>
      <c r="F43" s="114" t="n">
        <v>2.8249</v>
      </c>
      <c r="G43" s="202" t="n">
        <v>35.5995</v>
      </c>
      <c r="H43" s="113" t="n">
        <v>80</v>
      </c>
      <c r="I43" s="135" t="n">
        <v>80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109.8212434</v>
      </c>
      <c r="K43" s="117" t="n">
        <f aca="false">IF(ISBLANK(E43),"",(0.000824493-(0.0000040899*E43)+(0.000000076438*E43^2)-(0.00000000082467*E43^3)+(0.0000000000053875*E43^4)))</f>
        <v>0.00077387542457088</v>
      </c>
      <c r="L43" s="117" t="n">
        <f aca="false">IF(ISBLANK(E43),"",(-0.00000572466+(0.00000010227*E43)-(0.0000000016546*E43^2)))</f>
        <v>-4.473518304E-006</v>
      </c>
      <c r="M43" s="117" t="n">
        <f aca="false">IF(ISBLANK(E43),"",IF(ISBLANK(G43),(O43+(K43*35)+(L43*35^1.5)+(0.00000048314*35^2)),(O43+(K43*G43)+(L43*G43^1.5)+(0.00000048314*G43^2))))</f>
        <v>1.02602308092289</v>
      </c>
      <c r="N43" s="118" t="n">
        <f aca="false">IF(ISBLANK(D43),"",IF(ISBLANK(G43),J43*(1+0.00001*(35-20)),J43*(1+0.00001*(G43-20))))</f>
        <v>109.838374964864</v>
      </c>
      <c r="O43" s="117" t="n">
        <f aca="false">IF(ISBLANK(E43),"",(0.999842594+(0.00006793952*E43)-(0.00000909529*E43^2)+(0.0000001001685*E43^3)-(0.000000001120083*E43^4)+(0.000000000006536332*E43^5)))</f>
        <v>0.998811407722674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2.94228128699079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2.86765604175713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131.402282277009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128.069518824873</v>
      </c>
      <c r="T43" s="32" t="n">
        <v>0.13</v>
      </c>
      <c r="U43" s="32" t="n">
        <v>0.13</v>
      </c>
      <c r="V43" s="122" t="n">
        <v>17.7</v>
      </c>
      <c r="W43" s="122" t="n">
        <v>17.3</v>
      </c>
      <c r="X43" s="122" t="n">
        <v>17.6</v>
      </c>
      <c r="Y43" s="122" t="n">
        <v>17.2</v>
      </c>
      <c r="Z43" s="32" t="n">
        <v>1.43</v>
      </c>
      <c r="AA43" s="32" t="n">
        <v>1.4</v>
      </c>
      <c r="AB43" s="32" t="n">
        <v>6.37</v>
      </c>
      <c r="AC43" s="32" t="n">
        <v>6.22</v>
      </c>
      <c r="AD43" s="34" t="n">
        <v>0.0301</v>
      </c>
      <c r="AE43" s="34" t="n">
        <v>0.0161</v>
      </c>
      <c r="AF43" s="34" t="n">
        <v>0.0014</v>
      </c>
      <c r="AG43" s="34" t="n">
        <v>0.0475</v>
      </c>
      <c r="AH43" s="34" t="n">
        <v>0.0149</v>
      </c>
      <c r="AI43" s="34" t="n">
        <v>0.001</v>
      </c>
      <c r="AJ43" s="34" t="n">
        <v>0.0018</v>
      </c>
      <c r="AK43" s="34" t="n">
        <v>0.0007</v>
      </c>
      <c r="AL43" s="34" t="n">
        <v>0.0361</v>
      </c>
      <c r="AM43" s="34" t="n">
        <v>0.0038</v>
      </c>
      <c r="AN43" s="34" t="n">
        <v>0.0006</v>
      </c>
      <c r="AO43" s="34" t="n">
        <v>-9999.9999</v>
      </c>
      <c r="AP43" s="34" t="n">
        <v>0.0133</v>
      </c>
      <c r="AQ43" s="34"/>
      <c r="AR43" s="34" t="n">
        <v>0.0675</v>
      </c>
      <c r="AS43" s="34" t="n">
        <v>0.0112</v>
      </c>
      <c r="AT43" s="34" t="n">
        <v>0.0788</v>
      </c>
      <c r="AU43" s="34" t="n">
        <v>0.0173</v>
      </c>
      <c r="AV43" s="34" t="n">
        <v>-9999.9999</v>
      </c>
      <c r="AW43" s="34" t="n">
        <v>-9999.9999</v>
      </c>
      <c r="AX43" s="34" t="n">
        <v>0.0398</v>
      </c>
      <c r="AY43" s="34" t="n">
        <v>0.1001</v>
      </c>
      <c r="AZ43" s="34" t="n">
        <v>0.1399</v>
      </c>
      <c r="BA43" s="34" t="n">
        <v>0.0021</v>
      </c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2119</v>
      </c>
      <c r="E44" s="135" t="n">
        <v>20.7</v>
      </c>
      <c r="F44" s="114" t="n">
        <v>3.4718</v>
      </c>
      <c r="G44" s="202" t="n">
        <v>35.8021</v>
      </c>
      <c r="H44" s="113" t="n">
        <v>60</v>
      </c>
      <c r="I44" s="135" t="n">
        <v>60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110.7255852</v>
      </c>
      <c r="K44" s="117" t="n">
        <f aca="false">IF(ISBLANK(E44),"",(0.000824493-(0.0000040899*E44)+(0.000000076438*E44^2)-(0.00000000082467*E44^3)+(0.0000000000053875*E44^4)))</f>
        <v>0.000766259542486729</v>
      </c>
      <c r="L44" s="117" t="n">
        <f aca="false">IF(ISBLANK(E44),"",(-0.00000572466+(0.00000010227*E44)-(0.0000000016546*E44^2)))</f>
        <v>-4.316650554E-006</v>
      </c>
      <c r="M44" s="117" t="n">
        <f aca="false">IF(ISBLANK(E44),"",IF(ISBLANK(G44),(O44+(K44*35)+(L44*35^1.5)+(0.00000048314*35^2)),(O44+(K44*G44)+(L44*G44^1.5)+(0.00000048314*G44^2))))</f>
        <v>1.02518762695467</v>
      </c>
      <c r="N44" s="118" t="n">
        <f aca="false">IF(ISBLANK(D44),"",IF(ISBLANK(G44),J44*(1+0.00001*(35-20)),J44*(1+0.00001*(G44-20))))</f>
        <v>110.743082167699</v>
      </c>
      <c r="O44" s="117" t="n">
        <f aca="false">IF(ISBLANK(E44),"",(0.999842594+(0.00006793952*E44)-(0.00000909529*E44^2)+(0.0000001001685*E44^3)-(0.000000001120083*E44^4)+(0.000000000006536332*E44^5)))</f>
        <v>0.998059360701196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3.58958527753343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3.50139348462129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160.310878494643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156.372233023187</v>
      </c>
      <c r="T44" s="32" t="n">
        <v>0.32</v>
      </c>
      <c r="U44" s="32" t="n">
        <v>0.31</v>
      </c>
      <c r="V44" s="32" t="n">
        <v>8.4</v>
      </c>
      <c r="W44" s="32" t="n">
        <v>8.21</v>
      </c>
      <c r="X44" s="32" t="n">
        <v>8.08</v>
      </c>
      <c r="Y44" s="32" t="n">
        <v>7.9</v>
      </c>
      <c r="Z44" s="32" t="n">
        <v>0.87</v>
      </c>
      <c r="AA44" s="32" t="n">
        <v>0.85</v>
      </c>
      <c r="AB44" s="32" t="n">
        <v>3.34</v>
      </c>
      <c r="AC44" s="32" t="n">
        <v>3.26</v>
      </c>
      <c r="AD44" s="34" t="n">
        <v>0.0935</v>
      </c>
      <c r="AE44" s="34" t="n">
        <v>0.0563</v>
      </c>
      <c r="AF44" s="34" t="n">
        <v>0.0149</v>
      </c>
      <c r="AG44" s="34" t="n">
        <v>0.1132</v>
      </c>
      <c r="AH44" s="34" t="n">
        <v>0.0486</v>
      </c>
      <c r="AI44" s="34" t="n">
        <v>0.0194</v>
      </c>
      <c r="AJ44" s="34" t="n">
        <v>0.0167</v>
      </c>
      <c r="AK44" s="34" t="n">
        <v>0.0037</v>
      </c>
      <c r="AL44" s="34" t="n">
        <v>0.1653</v>
      </c>
      <c r="AM44" s="34" t="n">
        <v>0.0192</v>
      </c>
      <c r="AN44" s="34" t="n">
        <v>0.0039</v>
      </c>
      <c r="AO44" s="34" t="n">
        <v>-9999.9999</v>
      </c>
      <c r="AP44" s="34" t="n">
        <v>0.0336</v>
      </c>
      <c r="AQ44" s="34"/>
      <c r="AR44" s="34" t="n">
        <v>0.0372</v>
      </c>
      <c r="AS44" s="34" t="n">
        <v>0.1563</v>
      </c>
      <c r="AT44" s="34" t="n">
        <v>0.1935</v>
      </c>
      <c r="AU44" s="34" t="n">
        <v>0.0272</v>
      </c>
      <c r="AV44" s="34" t="n">
        <v>-9999.9999</v>
      </c>
      <c r="AW44" s="34" t="n">
        <v>-9999.9999</v>
      </c>
      <c r="AX44" s="34" t="n">
        <v>0.0647</v>
      </c>
      <c r="AY44" s="34" t="n">
        <v>0.4932</v>
      </c>
      <c r="AZ44" s="34" t="n">
        <v>0.5579</v>
      </c>
      <c r="BA44" s="34" t="n">
        <v>0.0054</v>
      </c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202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2120</v>
      </c>
      <c r="E46" s="135" t="n">
        <v>27.1</v>
      </c>
      <c r="F46" s="114" t="n">
        <v>4.6604</v>
      </c>
      <c r="G46" s="202" t="n">
        <v>35.86705</v>
      </c>
      <c r="H46" s="113" t="n">
        <v>40</v>
      </c>
      <c r="I46" s="135" t="n">
        <v>41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110.2770918</v>
      </c>
      <c r="K46" s="117" t="n">
        <f aca="false">IF(ISBLANK(E46),"",(0.000824493-(0.0000040899*E46)+(0.000000076438*E46^2)-(0.00000000082467*E46^3)+(0.0000000000053875*E46^4)))</f>
        <v>0.000756286329317769</v>
      </c>
      <c r="L46" s="117" t="n">
        <f aca="false">IF(ISBLANK(E46),"",(-0.00000572466+(0.00000010227*E46)-(0.0000000016546*E46^2)))</f>
        <v>-4.168297786E-006</v>
      </c>
      <c r="M46" s="117" t="n">
        <f aca="false">IF(ISBLANK(E46),"",IF(ISBLANK(G46),(O46+(K46*35)+(L46*35^1.5)+(0.00000048314*35^2)),(O46+(K46*G46)+(L46*G46^1.5)+(0.00000048314*G46^2))))</f>
        <v>1.02334102433192</v>
      </c>
      <c r="N46" s="118" t="n">
        <f aca="false">IF(ISBLANK(D46),"",IF(ISBLANK(G46),J46*(1+0.00001*(35-20)),J46*(1+0.00001*(G46-20))))</f>
        <v>110.294589521294</v>
      </c>
      <c r="O46" s="117" t="n">
        <f aca="false">IF(ISBLANK(E46),"",(0.999842594+(0.00006793952*E46)-(0.00000909529*E46^2)+(0.0000001001685*E46^3)-(0.000000001120083*E46^4)+(0.000000000006536332*E46^5)))</f>
        <v>0.99648910092621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4.84390050272255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4.73341768535552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216.328596451589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211.394433827978</v>
      </c>
      <c r="T46" s="32" t="n">
        <v>0</v>
      </c>
      <c r="U46" s="32" t="n">
        <v>0</v>
      </c>
      <c r="V46" s="32" t="n">
        <v>0.07</v>
      </c>
      <c r="W46" s="32" t="n">
        <v>0.07</v>
      </c>
      <c r="X46" s="32" t="n">
        <v>0.07</v>
      </c>
      <c r="Y46" s="32" t="n">
        <v>0.07</v>
      </c>
      <c r="Z46" s="32" t="n">
        <v>0.07</v>
      </c>
      <c r="AA46" s="32" t="n">
        <v>0.07</v>
      </c>
      <c r="AB46" s="32" t="n">
        <v>1.09</v>
      </c>
      <c r="AC46" s="32" t="n">
        <v>1.07</v>
      </c>
      <c r="AD46" s="34" t="n">
        <v>0.0144</v>
      </c>
      <c r="AE46" s="34" t="n">
        <v>0.015</v>
      </c>
      <c r="AF46" s="34" t="n">
        <v>0.0103</v>
      </c>
      <c r="AG46" s="34" t="n">
        <v>0.0139</v>
      </c>
      <c r="AH46" s="34" t="n">
        <v>0.0067</v>
      </c>
      <c r="AI46" s="34" t="n">
        <v>0.0017</v>
      </c>
      <c r="AJ46" s="34" t="n">
        <v>-9999.9999</v>
      </c>
      <c r="AK46" s="34" t="n">
        <v>0.0014</v>
      </c>
      <c r="AL46" s="34" t="n">
        <v>0.0417</v>
      </c>
      <c r="AM46" s="34" t="n">
        <v>0.0107</v>
      </c>
      <c r="AN46" s="34" t="n">
        <v>0.0019</v>
      </c>
      <c r="AO46" s="34" t="n">
        <v>-9999.9999</v>
      </c>
      <c r="AP46" s="34" t="n">
        <v>0.1282</v>
      </c>
      <c r="AQ46" s="34"/>
      <c r="AR46" s="34" t="n">
        <v>0.0113</v>
      </c>
      <c r="AS46" s="34" t="n">
        <v>0.0167</v>
      </c>
      <c r="AT46" s="34" t="n">
        <v>0.028</v>
      </c>
      <c r="AU46" s="34" t="n">
        <v>0.0251</v>
      </c>
      <c r="AV46" s="34" t="n">
        <v>-9999.9999</v>
      </c>
      <c r="AW46" s="34" t="n">
        <v>-9999.9999</v>
      </c>
      <c r="AX46" s="34" t="n">
        <v>0.0909</v>
      </c>
      <c r="AY46" s="34" t="n">
        <v>0.1401</v>
      </c>
      <c r="AZ46" s="34" t="n">
        <v>0.231</v>
      </c>
      <c r="BA46" s="34" t="n">
        <v>0.0021</v>
      </c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2121</v>
      </c>
      <c r="E47" s="135" t="n">
        <v>28.4</v>
      </c>
      <c r="F47" s="114" t="n">
        <v>4.231</v>
      </c>
      <c r="G47" s="202" t="n">
        <v>35.4582</v>
      </c>
      <c r="H47" s="113" t="n">
        <v>20</v>
      </c>
      <c r="I47" s="135" t="n">
        <v>20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107.3102259</v>
      </c>
      <c r="K47" s="117" t="n">
        <f aca="false">IF(ISBLANK(E47),"",(0.000824493-(0.0000040899*E47)+(0.000000076438*E47^2)-(0.00000000082467*E47^3)+(0.0000000000053875*E47^4)))</f>
        <v>0.00075460631060384</v>
      </c>
      <c r="L47" s="117" t="n">
        <f aca="false">IF(ISBLANK(E47),"",(-0.00000572466+(0.00000010227*E47)-(0.0000000016546*E47^2)))</f>
        <v>-4.154726176E-006</v>
      </c>
      <c r="M47" s="117" t="n">
        <f aca="false">IF(ISBLANK(E47),"",IF(ISBLANK(G47),(O47+(K47*35)+(L47*35^1.5)+(0.00000048314*35^2)),(O47+(K47*G47)+(L47*G47^1.5)+(0.00000048314*G47^2))))</f>
        <v>1.02260996006884</v>
      </c>
      <c r="N47" s="118" t="n">
        <f aca="false">IF(ISBLANK(D47),"",IF(ISBLANK(G47),J47*(1+0.00001*(35-20)),J47*(1+0.00001*(G47-20))))</f>
        <v>107.32681412934</v>
      </c>
      <c r="O47" s="117" t="n">
        <f aca="false">IF(ISBLANK(E47),"",(0.999842594+(0.00006793952*E47)-(0.00000909529*E47^2)+(0.0000001001685*E47^3)-(0.000000001120083*E47^4)+(0.000000000006536332*E47^5)))</f>
        <v>0.996122772415965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4.52003685767541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4.4200986047223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201.864846063784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197.401603686898</v>
      </c>
      <c r="T47" s="32" t="n">
        <v>0.01</v>
      </c>
      <c r="U47" s="32" t="n">
        <v>0.01</v>
      </c>
      <c r="V47" s="32" t="n">
        <v>0.07</v>
      </c>
      <c r="W47" s="32" t="n">
        <v>0.07</v>
      </c>
      <c r="X47" s="32" t="n">
        <v>0.06</v>
      </c>
      <c r="Y47" s="32" t="n">
        <v>0.06</v>
      </c>
      <c r="Z47" s="32" t="n">
        <v>0.01</v>
      </c>
      <c r="AA47" s="32" t="n">
        <v>0.01</v>
      </c>
      <c r="AB47" s="32" t="n">
        <v>0.97</v>
      </c>
      <c r="AC47" s="32" t="n">
        <v>0.95</v>
      </c>
      <c r="AD47" s="34" t="n">
        <v>0.0042</v>
      </c>
      <c r="AE47" s="34" t="n">
        <v>0.0062</v>
      </c>
      <c r="AF47" s="34" t="n">
        <v>0.0043</v>
      </c>
      <c r="AG47" s="34" t="n">
        <v>0.0057</v>
      </c>
      <c r="AH47" s="34" t="n">
        <v>0.006</v>
      </c>
      <c r="AI47" s="34" t="n">
        <v>-9999.9999</v>
      </c>
      <c r="AJ47" s="34" t="n">
        <v>-9999.9999</v>
      </c>
      <c r="AK47" s="34" t="n">
        <v>0.0015</v>
      </c>
      <c r="AL47" s="34" t="n">
        <v>0.0184</v>
      </c>
      <c r="AM47" s="34" t="n">
        <v>0.0081</v>
      </c>
      <c r="AN47" s="34" t="n">
        <v>-9999.9999</v>
      </c>
      <c r="AO47" s="34" t="n">
        <v>-9999.9999</v>
      </c>
      <c r="AP47" s="34" t="n">
        <v>0.1295</v>
      </c>
      <c r="AQ47" s="34"/>
      <c r="AR47" s="34" t="n">
        <v>0.0066</v>
      </c>
      <c r="AS47" s="34" t="n">
        <v>0.0066</v>
      </c>
      <c r="AT47" s="34" t="n">
        <v>0.0131</v>
      </c>
      <c r="AU47" s="34" t="n">
        <v>0.0213</v>
      </c>
      <c r="AV47" s="34" t="n">
        <v>-9999.9999</v>
      </c>
      <c r="AW47" s="34" t="n">
        <v>-9999.9999</v>
      </c>
      <c r="AX47" s="34" t="n">
        <v>0.0632</v>
      </c>
      <c r="AY47" s="34" t="n">
        <v>0.089</v>
      </c>
      <c r="AZ47" s="34" t="n">
        <v>0.1522</v>
      </c>
      <c r="BA47" s="34" t="n">
        <v>0.0017</v>
      </c>
      <c r="BB47" s="123"/>
    </row>
    <row r="48" s="140" customFormat="true" ht="15.75" hidden="false" customHeight="false" outlineLevel="0" collapsed="false">
      <c r="A48" s="140" t="n">
        <f aca="false">IF(ISBLANK(VLOOKUP(D48,'Volumes flacons'!A5:C623,3)),0,1)</f>
        <v>1</v>
      </c>
      <c r="B48" s="83" t="n">
        <f aca="false">IF(ISBLANK(D48),0,IF(ISBLANK(E48),0,IF(ISBLANK(F48),0,1)))</f>
        <v>1</v>
      </c>
      <c r="C48" s="141" t="n">
        <v>14</v>
      </c>
      <c r="D48" s="142" t="n">
        <v>2122</v>
      </c>
      <c r="E48" s="181" t="n">
        <v>28.4</v>
      </c>
      <c r="F48" s="143" t="n">
        <v>4.2794</v>
      </c>
      <c r="G48" s="275" t="n">
        <v>35.28755</v>
      </c>
      <c r="H48" s="142" t="n">
        <v>0</v>
      </c>
      <c r="I48" s="142" t="n">
        <v>2</v>
      </c>
      <c r="J48" s="145" t="n">
        <f aca="false">IF(ISBLANK(D48),"",IF(VLOOKUP(D48,'Volumes flacons'!$A$5:$C$1023,2)=0,"",IF(D48&gt;'Volumes flacons'!$A$1023,"Mauvais numéro",IF(D48&lt;'Volumes flacons'!$A$5,"Mauvais numéro",(VLOOKUP(D48,'Volumes flacons'!$A$5:$C$1023,3))))))</f>
        <v>108.8129224</v>
      </c>
      <c r="K48" s="182" t="n">
        <f aca="false">IF(ISBLANK(E48),"",(0.000824493-(0.0000040899*E48)+(0.000000076438*E48^2)-(0.00000000082467*E48^3)+(0.0000000000053875*E48^4)))</f>
        <v>0.00075460631060384</v>
      </c>
      <c r="L48" s="182" t="n">
        <f aca="false">IF(ISBLANK(E48),"",(-0.00000572466+(0.00000010227*E48)-(0.0000000016546*E48^2)))</f>
        <v>-4.154726176E-006</v>
      </c>
      <c r="M48" s="182" t="n">
        <f aca="false">IF(ISBLANK(E48),"",IF(ISBLANK(G48),(O48+(K48*35)+(L48*35^1.5)+(0.00000048314*35^2)),(O48+(K48*G48)+(L48*G48^1.5)+(0.00000048314*G48^2))))</f>
        <v>1.0224816788788</v>
      </c>
      <c r="N48" s="183" t="n">
        <f aca="false">IF(ISBLANK(D48),"",IF(ISBLANK(G48),J48*(1+0.00001*(35-20)),J48*(1+0.00001*(G48-20))))</f>
        <v>108.829557229918</v>
      </c>
      <c r="O48" s="182" t="n">
        <f aca="false">IF(ISBLANK(E48),"",(0.999842594+(0.00006793952*E48)-(0.00000909529*E48^2)+(0.0000001001685*E48^3)-(0.000000001120083*E48^4)+(0.000000000006536332*E48^5)))</f>
        <v>0.996122772415965</v>
      </c>
      <c r="P48" s="148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4.50759929716524</v>
      </c>
      <c r="Q48" s="149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4.40848906173853</v>
      </c>
      <c r="R48" s="150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201.3093846114</v>
      </c>
      <c r="S48" s="150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196.883121497243</v>
      </c>
      <c r="T48" s="184" t="n">
        <v>0.01</v>
      </c>
      <c r="U48" s="184" t="n">
        <v>0.01</v>
      </c>
      <c r="V48" s="184" t="n">
        <v>0.06</v>
      </c>
      <c r="W48" s="184" t="n">
        <v>0.06</v>
      </c>
      <c r="X48" s="184" t="n">
        <v>0.05</v>
      </c>
      <c r="Y48" s="184" t="n">
        <v>0.05</v>
      </c>
      <c r="Z48" s="184" t="n">
        <v>0</v>
      </c>
      <c r="AA48" s="184" t="n">
        <v>0</v>
      </c>
      <c r="AB48" s="184" t="n">
        <v>0.98</v>
      </c>
      <c r="AC48" s="184" t="n">
        <v>0.96</v>
      </c>
      <c r="AD48" s="30" t="n">
        <v>0.0034</v>
      </c>
      <c r="AE48" s="30" t="n">
        <v>0.0051</v>
      </c>
      <c r="AF48" s="30" t="n">
        <v>0.0029</v>
      </c>
      <c r="AG48" s="30" t="n">
        <v>0.0044</v>
      </c>
      <c r="AH48" s="30" t="n">
        <v>0.0051</v>
      </c>
      <c r="AI48" s="30" t="n">
        <v>-9999.9999</v>
      </c>
      <c r="AJ48" s="30" t="n">
        <v>-9999.9999</v>
      </c>
      <c r="AK48" s="30" t="n">
        <v>0.0014</v>
      </c>
      <c r="AL48" s="30" t="n">
        <v>0.016</v>
      </c>
      <c r="AM48" s="30" t="n">
        <v>0.0082</v>
      </c>
      <c r="AN48" s="30" t="n">
        <v>-9999.9999</v>
      </c>
      <c r="AO48" s="30" t="n">
        <v>-9999.9999</v>
      </c>
      <c r="AP48" s="30" t="n">
        <v>0.1025</v>
      </c>
      <c r="AQ48" s="30"/>
      <c r="AR48" s="30" t="n">
        <v>0.0052</v>
      </c>
      <c r="AS48" s="30" t="n">
        <v>0.0057</v>
      </c>
      <c r="AT48" s="30" t="n">
        <v>0.0109</v>
      </c>
      <c r="AU48" s="30" t="n">
        <v>0.0175</v>
      </c>
      <c r="AV48" s="30" t="n">
        <v>-9999.9999</v>
      </c>
      <c r="AW48" s="30" t="n">
        <v>-9999.9999</v>
      </c>
      <c r="AX48" s="30" t="n">
        <v>0.0635</v>
      </c>
      <c r="AY48" s="30" t="n">
        <v>0.0687</v>
      </c>
      <c r="AZ48" s="34" t="n">
        <v>0.1322</v>
      </c>
      <c r="BA48" s="30" t="n">
        <v>0.0016</v>
      </c>
      <c r="BB48" s="151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8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276"/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D28" colorId="64" zoomScale="100" zoomScaleNormal="100" zoomScalePageLayoutView="100" workbookViewId="0">
      <selection pane="topLeft" activeCell="A50" activeCellId="1" sqref="T45:AC45 A5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42087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29.98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-1°29,98</v>
      </c>
      <c r="P9" s="29" t="s">
        <v>16</v>
      </c>
      <c r="Q9" s="33" t="n">
        <f aca="false">IF(ISBLANK(I9),"",IF(ISBLANK(J9),"",IF(J9&gt;60,"ERREUR !!",O11*(I9+(J9/60)))))</f>
        <v>-1.49966666666667</v>
      </c>
      <c r="R9" s="33"/>
      <c r="V9" s="127" t="n">
        <v>4.9726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  <c r="V10" s="127" t="n">
        <v>4.9784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42087</v>
      </c>
      <c r="K11" s="38"/>
      <c r="L11" s="38"/>
      <c r="M11" s="38"/>
      <c r="N11" s="39" t="str">
        <f aca="false">I9&amp;"°"&amp;J9</f>
        <v>1°29,98</v>
      </c>
      <c r="O11" s="40" t="n">
        <f aca="false">IF(P9=M10,-1,1)</f>
        <v>-1</v>
      </c>
      <c r="P11" s="41" t="str">
        <f aca="false">TEXT(J11,"aaaa-mm-jj")&amp;"T"&amp;TEXT(J12,"hh:mm:ss")&amp;"z"</f>
        <v>2019-03-25T07:00:50z</v>
      </c>
      <c r="Q11" s="41"/>
      <c r="R11" s="41"/>
      <c r="T11" s="42"/>
      <c r="U11" s="42"/>
      <c r="V11" s="164" t="n">
        <v>4.975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0.29224537037037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4.9743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64" t="n">
        <v>4.9679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26.2</v>
      </c>
      <c r="S14" s="55" t="s">
        <v>24</v>
      </c>
      <c r="V14" s="189" t="n">
        <f aca="false">AVERAGE(V8:V13)</f>
        <v>4.97603333333333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26.2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4.976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0.996733652687926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0.0199999809120723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5.01152527350385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4.975691488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0.005999628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0.00401717206948881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2075</v>
      </c>
      <c r="E35" s="135" t="n">
        <v>6.6</v>
      </c>
      <c r="F35" s="114" t="n">
        <v>5.6183</v>
      </c>
      <c r="G35" s="197" t="n">
        <v>34.96315</v>
      </c>
      <c r="H35" s="113" t="n">
        <v>2000</v>
      </c>
      <c r="I35" s="135" t="n">
        <v>2025.1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110.9977077</v>
      </c>
      <c r="K35" s="117" t="n">
        <f aca="false">IF(ISBLANK(E35),"",(0.000824493-(0.0000040899*E35)+(0.000000076438*E35^2)-(0.00000000082467*E35^3)+(0.0000000000053875*E35^4)))</f>
        <v>0.0008006024325927</v>
      </c>
      <c r="L35" s="117" t="n">
        <f aca="false">IF(ISBLANK(E35),"",(-0.00000572466+(0.00000010227*E35)-(0.0000000016546*E35^2)))</f>
        <v>-5.121752376E-006</v>
      </c>
      <c r="M35" s="117" t="n">
        <f aca="false">IF(ISBLANK(E35),"",IF(ISBLANK(G35),(O35+(K35*35)+(L35*35^1.5)+(0.00000048314*35^2)),(O35+(K35*G35)+(L35*G35^1.5)+(0.00000048314*G35^2))))</f>
        <v>1.02744489248994</v>
      </c>
      <c r="N35" s="118" t="n">
        <f aca="false">IF(ISBLANK(D35),"",IF(ISBLANK(G35),J35*(1+0.00001*(35-20)),J35*(1+0.00001*(G35-20))))</f>
        <v>111.0143164535</v>
      </c>
      <c r="O35" s="117" t="n">
        <f aca="false">IF(ISBLANK(E35),"",(0.999842594+(0.00006793952*E35)-(0.00000909529*E35^2)+(0.0000001001685*E35^3)-(0.000000001120083*E35^4)+(0.000000000006536332*E35^5)))</f>
        <v>0.999921558571369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5.8041912857254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5.64915094537029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259.215182820496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252.291081220237</v>
      </c>
      <c r="T35" s="32" t="n">
        <v>0.01</v>
      </c>
      <c r="U35" s="32" t="n">
        <v>0.01</v>
      </c>
      <c r="V35" s="122" t="n">
        <v>19.9</v>
      </c>
      <c r="W35" s="122" t="n">
        <v>19.4</v>
      </c>
      <c r="X35" s="122" t="n">
        <v>19.9</v>
      </c>
      <c r="Y35" s="122" t="n">
        <v>19.4</v>
      </c>
      <c r="Z35" s="32" t="n">
        <v>1.67</v>
      </c>
      <c r="AA35" s="32" t="n">
        <v>1.63</v>
      </c>
      <c r="AB35" s="122" t="n">
        <v>20.9</v>
      </c>
      <c r="AC35" s="122" t="n">
        <v>20.4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2076</v>
      </c>
      <c r="E36" s="135" t="n">
        <v>7.3</v>
      </c>
      <c r="F36" s="114" t="n">
        <v>4.8144</v>
      </c>
      <c r="G36" s="197" t="n">
        <v>34.95975</v>
      </c>
      <c r="H36" s="113" t="n">
        <v>1500</v>
      </c>
      <c r="I36" s="135" t="n">
        <v>1513.1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106.3986272</v>
      </c>
      <c r="K36" s="117" t="n">
        <f aca="false">IF(ISBLANK(E36),"",(0.000824493-(0.0000040899*E36)+(0.000000076438*E36^2)-(0.00000000082467*E36^3)+(0.0000000000053875*E36^4)))</f>
        <v>0.000798404599922949</v>
      </c>
      <c r="L36" s="117" t="n">
        <f aca="false">IF(ISBLANK(E36),"",(-0.00000572466+(0.00000010227*E36)-(0.0000000016546*E36^2)))</f>
        <v>-5.066262634E-006</v>
      </c>
      <c r="M36" s="117" t="n">
        <f aca="false">IF(ISBLANK(E36),"",IF(ISBLANK(G36),(O36+(K36*35)+(L36*35^1.5)+(0.00000048314*35^2)),(O36+(K36*G36)+(L36*G36^1.5)+(0.00000048314*G36^2))))</f>
        <v>1.0273450722294</v>
      </c>
      <c r="N36" s="118" t="n">
        <f aca="false">IF(ISBLANK(D36),"",IF(ISBLANK(G36),J36*(1+0.00001*(35-20)),J36*(1+0.00001*(G36-20))))</f>
        <v>106.414544168633</v>
      </c>
      <c r="O36" s="117" t="n">
        <f aca="false">IF(ISBLANK(E36),"",(0.999842594+(0.00006793952*E36)-(0.00000909529*E36^2)+(0.0000001001685*E36^3)-(0.000000001120083*E36^4)+(0.000000000006536332*E36^5)))</f>
        <v>0.999889786405409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5.19050935755054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5.05235241581179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231.808147908207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225.638058890155</v>
      </c>
      <c r="T36" s="32" t="n">
        <v>0.01</v>
      </c>
      <c r="U36" s="32" t="n">
        <v>0.01</v>
      </c>
      <c r="V36" s="122" t="n">
        <v>22.4</v>
      </c>
      <c r="W36" s="122" t="n">
        <v>21.9</v>
      </c>
      <c r="X36" s="122" t="n">
        <v>22.4</v>
      </c>
      <c r="Y36" s="122" t="n">
        <v>21.9</v>
      </c>
      <c r="Z36" s="32" t="n">
        <v>1.9</v>
      </c>
      <c r="AA36" s="32" t="n">
        <v>1.86</v>
      </c>
      <c r="AB36" s="122" t="n">
        <v>19.8</v>
      </c>
      <c r="AC36" s="122" t="n">
        <v>19.4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2077</v>
      </c>
      <c r="E37" s="135" t="n">
        <v>7.8</v>
      </c>
      <c r="F37" s="114" t="n">
        <v>3.6819</v>
      </c>
      <c r="G37" s="197" t="n">
        <v>34.6287</v>
      </c>
      <c r="H37" s="113" t="n">
        <v>1000</v>
      </c>
      <c r="I37" s="135" t="n">
        <v>1008.7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117.6550602</v>
      </c>
      <c r="K37" s="117" t="n">
        <f aca="false">IF(ISBLANK(E37),"",(0.000824493-(0.0000040899*E37)+(0.000000076438*E37^2)-(0.00000000082467*E37^3)+(0.0000000000053875*E37^4)))</f>
        <v>0.00079687086098358</v>
      </c>
      <c r="L37" s="117" t="n">
        <f aca="false">IF(ISBLANK(E37),"",(-0.00000572466+(0.00000010227*E37)-(0.0000000016546*E37^2)))</f>
        <v>-5.027619864E-006</v>
      </c>
      <c r="M37" s="117" t="n">
        <f aca="false">IF(ISBLANK(E37),"",IF(ISBLANK(G37),(O37+(K37*35)+(L37*35^1.5)+(0.00000048314*35^2)),(O37+(K37*G37)+(L37*G37^1.5)+(0.00000048314*G37^2))))</f>
        <v>1.02701218928413</v>
      </c>
      <c r="N37" s="118" t="n">
        <f aca="false">IF(ISBLANK(D37),"",IF(ISBLANK(G37),J37*(1+0.00001*(35-20)),J37*(1+0.00001*(G37-20))))</f>
        <v>117.672271605791</v>
      </c>
      <c r="O37" s="117" t="n">
        <f aca="false">IF(ISBLANK(E37),"",(0.999842594+(0.00006793952*E37)-(0.00000909529*E37^2)+(0.0000001001685*E37^3)-(0.000000001120083*E37^4)+(0.000000000006536332*E37^5)))</f>
        <v>0.999862742696217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3.57960959460881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3.48545969751726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159.865364495229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155.660630091121</v>
      </c>
      <c r="T37" s="32" t="n">
        <v>0</v>
      </c>
      <c r="U37" s="32" t="n">
        <v>0</v>
      </c>
      <c r="V37" s="122" t="n">
        <v>33.3</v>
      </c>
      <c r="W37" s="122" t="n">
        <v>32.6</v>
      </c>
      <c r="X37" s="122" t="n">
        <v>33.3</v>
      </c>
      <c r="Y37" s="122" t="n">
        <v>32.6</v>
      </c>
      <c r="Z37" s="32" t="n">
        <v>2.83</v>
      </c>
      <c r="AA37" s="32" t="n">
        <v>2.77</v>
      </c>
      <c r="AB37" s="122" t="n">
        <v>31.9</v>
      </c>
      <c r="AC37" s="122" t="n">
        <v>31.2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2078</v>
      </c>
      <c r="E38" s="135" t="n">
        <v>8.8</v>
      </c>
      <c r="F38" s="114" t="n">
        <v>3.3381</v>
      </c>
      <c r="G38" s="197" t="n">
        <v>34.4858</v>
      </c>
      <c r="H38" s="113" t="n">
        <v>700</v>
      </c>
      <c r="I38" s="135" t="n">
        <v>704.8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110.0904939</v>
      </c>
      <c r="K38" s="117" t="n">
        <f aca="false">IF(ISBLANK(E38),"",(0.000824493-(0.0000040899*E38)+(0.000000076438*E38^2)-(0.00000000082467*E38^3)+(0.0000000000053875*E38^4)))</f>
        <v>0.00079389155779328</v>
      </c>
      <c r="L38" s="117" t="n">
        <f aca="false">IF(ISBLANK(E38),"",(-0.00000572466+(0.00000010227*E38)-(0.0000000016546*E38^2)))</f>
        <v>-4.952816224E-006</v>
      </c>
      <c r="M38" s="117" t="n">
        <f aca="false">IF(ISBLANK(E38),"",IF(ISBLANK(G38),(O38+(K38*35)+(L38*35^1.5)+(0.00000048314*35^2)),(O38+(K38*G38)+(L38*G38^1.5)+(0.00000048314*G38^2))))</f>
        <v>1.02674755487926</v>
      </c>
      <c r="N38" s="118" t="n">
        <f aca="false">IF(ISBLANK(D38),"",IF(ISBLANK(G38),J38*(1+0.00001*(35-20)),J38*(1+0.00001*(G38-20))))</f>
        <v>110.106441388765</v>
      </c>
      <c r="O38" s="117" t="n">
        <f aca="false">IF(ISBLANK(E38),"",(0.999842594+(0.00006793952*E38)-(0.00000909529*E38^2)+(0.0000001001685*E38^3)-(0.000000001120083*E38^4)+(0.000000000006536332*E38^5)))</f>
        <v>0.999798012403754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3.47106833791053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3.38064436717233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155.017911971084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150.979577437916</v>
      </c>
      <c r="T38" s="32" t="n">
        <v>0.01</v>
      </c>
      <c r="U38" s="32" t="n">
        <v>0.01</v>
      </c>
      <c r="V38" s="122" t="n">
        <v>34.1</v>
      </c>
      <c r="W38" s="122" t="n">
        <v>33.3</v>
      </c>
      <c r="X38" s="122" t="n">
        <v>34.1</v>
      </c>
      <c r="Y38" s="122" t="n">
        <v>33.3</v>
      </c>
      <c r="Z38" s="32" t="n">
        <v>2.86</v>
      </c>
      <c r="AA38" s="32" t="n">
        <v>2.79</v>
      </c>
      <c r="AB38" s="122" t="n">
        <v>27.3</v>
      </c>
      <c r="AC38" s="122" t="n">
        <v>26.7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2079</v>
      </c>
      <c r="E39" s="135" t="n">
        <v>9</v>
      </c>
      <c r="F39" s="114" t="n">
        <v>3.2827</v>
      </c>
      <c r="G39" s="197" t="n">
        <v>34.48615</v>
      </c>
      <c r="H39" s="113" t="n">
        <v>700</v>
      </c>
      <c r="I39" s="135" t="n">
        <v>705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107.7165856</v>
      </c>
      <c r="K39" s="117" t="n">
        <f aca="false">IF(ISBLANK(E39),"",(0.000824493-(0.0000040899*E39)+(0.000000076438*E39^2)-(0.00000000082467*E39^3)+(0.0000000000053875*E39^4)))</f>
        <v>0.0007933095409575</v>
      </c>
      <c r="L39" s="117" t="n">
        <f aca="false">IF(ISBLANK(E39),"",(-0.00000572466+(0.00000010227*E39)-(0.0000000016546*E39^2)))</f>
        <v>-4.9382526E-006</v>
      </c>
      <c r="M39" s="117" t="n">
        <f aca="false">IF(ISBLANK(E39),"",IF(ISBLANK(G39),(O39+(K39*35)+(L39*35^1.5)+(0.00000048314*35^2)),(O39+(K39*G39)+(L39*G39^1.5)+(0.00000048314*G39^2))))</f>
        <v>1.02671608575613</v>
      </c>
      <c r="N39" s="118" t="n">
        <f aca="false">IF(ISBLANK(D39),"",IF(ISBLANK(G39),J39*(1+0.00001*(35-20)),J39*(1+0.00001*(G39-20))))</f>
        <v>107.732189586165</v>
      </c>
      <c r="O39" s="117" t="n">
        <f aca="false">IF(ISBLANK(E39),"",(0.999842594+(0.00006793952*E39)-(0.00000909529*E39^2)+(0.0000001001685*E39^3)-(0.000000001120083*E39^4)+(0.000000000006536332*E39^5)))</f>
        <v>0.999783391125805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3.4898645217309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3.39905507486111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155.857349540502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151.801799643297</v>
      </c>
      <c r="T39" s="32" t="n">
        <v>0.01</v>
      </c>
      <c r="U39" s="32" t="n">
        <v>0.01</v>
      </c>
      <c r="V39" s="122" t="n">
        <v>34.1</v>
      </c>
      <c r="W39" s="122" t="n">
        <v>33.3</v>
      </c>
      <c r="X39" s="122" t="n">
        <v>34.1</v>
      </c>
      <c r="Y39" s="122" t="n">
        <v>33.3</v>
      </c>
      <c r="Z39" s="32" t="n">
        <v>2.76</v>
      </c>
      <c r="AA39" s="32" t="n">
        <v>2.7</v>
      </c>
      <c r="AB39" s="122" t="n">
        <v>27.5</v>
      </c>
      <c r="AC39" s="122" t="n">
        <v>26.8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/>
      <c r="B40" s="111"/>
      <c r="C40" s="112" t="n">
        <v>6</v>
      </c>
      <c r="D40" s="113"/>
      <c r="E40" s="135"/>
      <c r="F40" s="114"/>
      <c r="G40" s="197"/>
      <c r="H40" s="113"/>
      <c r="I40" s="135"/>
      <c r="J40" s="116"/>
      <c r="K40" s="117"/>
      <c r="L40" s="117"/>
      <c r="M40" s="117"/>
      <c r="N40" s="118"/>
      <c r="O40" s="117"/>
      <c r="P40" s="119"/>
      <c r="Q40" s="120"/>
      <c r="R40" s="121"/>
      <c r="S40" s="121"/>
      <c r="T40" s="32"/>
      <c r="U40" s="32"/>
      <c r="V40" s="122"/>
      <c r="W40" s="122"/>
      <c r="X40" s="122"/>
      <c r="Y40" s="122"/>
      <c r="Z40" s="32"/>
      <c r="AA40" s="32"/>
      <c r="AB40" s="122"/>
      <c r="AC40" s="12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2080</v>
      </c>
      <c r="E41" s="135" t="n">
        <v>13.1</v>
      </c>
      <c r="F41" s="114" t="n">
        <v>1.7764</v>
      </c>
      <c r="G41" s="197" t="n">
        <v>34.97445</v>
      </c>
      <c r="H41" s="113" t="n">
        <v>300</v>
      </c>
      <c r="I41" s="135" t="n">
        <v>302.9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108.7289559</v>
      </c>
      <c r="K41" s="117" t="n">
        <f aca="false">IF(ISBLANK(E41),"",(0.000824493-(0.0000040899*E41)+(0.000000076438*E41^2)-(0.00000000082467*E41^3)+(0.0000000000053875*E41^4)))</f>
        <v>0.000782337563807469</v>
      </c>
      <c r="L41" s="117" t="n">
        <f aca="false">IF(ISBLANK(E41),"",(-0.00000572466+(0.00000010227*E41)-(0.0000000016546*E41^2)))</f>
        <v>-4.668868906E-006</v>
      </c>
      <c r="M41" s="117" t="n">
        <f aca="false">IF(ISBLANK(E41),"",IF(ISBLANK(G41),(O41+(K41*35)+(L41*35^1.5)+(0.00000048314*35^2)),(O41+(K41*G41)+(L41*G41^1.5)+(0.00000048314*G41^2))))</f>
        <v>1.02635360023838</v>
      </c>
      <c r="N41" s="118" t="n">
        <f aca="false">IF(ISBLANK(D41),"",IF(ISBLANK(G41),J41*(1+0.00001*(35-20)),J41*(1+0.00001*(G41-20))))</f>
        <v>108.745237463137</v>
      </c>
      <c r="O41" s="117" t="n">
        <f aca="false">IF(ISBLANK(E41),"",(0.999842594+(0.00006793952*E41)-(0.00000909529*E41^2)+(0.0000001001685*E41^3)-(0.000000001120083*E41^4)+(0.000000000006536332*E41^5)))</f>
        <v>0.99936648214646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1.86319472510846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1.81535362147677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83.2102764233439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81.0736927351524</v>
      </c>
      <c r="T41" s="32" t="n">
        <v>0.01</v>
      </c>
      <c r="U41" s="32" t="n">
        <v>0.01</v>
      </c>
      <c r="V41" s="122" t="n">
        <v>30.9</v>
      </c>
      <c r="W41" s="122" t="n">
        <v>30.2</v>
      </c>
      <c r="X41" s="122" t="n">
        <v>30.9</v>
      </c>
      <c r="Y41" s="122" t="n">
        <v>30.2</v>
      </c>
      <c r="Z41" s="32" t="n">
        <v>2.32</v>
      </c>
      <c r="AA41" s="32" t="n">
        <v>2.27</v>
      </c>
      <c r="AB41" s="122" t="n">
        <v>13.3</v>
      </c>
      <c r="AC41" s="122" t="n">
        <v>13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2081</v>
      </c>
      <c r="E42" s="135" t="n">
        <v>16.6</v>
      </c>
      <c r="F42" s="114" t="n">
        <v>3.2654</v>
      </c>
      <c r="G42" s="197" t="n">
        <v>35.55075</v>
      </c>
      <c r="H42" s="113" t="n">
        <v>100</v>
      </c>
      <c r="I42" s="135" t="n">
        <v>100.6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119.400871</v>
      </c>
      <c r="K42" s="117" t="n">
        <f aca="false">IF(ISBLANK(E42),"",(0.000824493-(0.0000040899*E42)+(0.000000076438*E42^2)-(0.00000000082467*E42^3)+(0.0000000000053875*E42^4)))</f>
        <v>0.0007743007213247</v>
      </c>
      <c r="L42" s="117" t="n">
        <f aca="false">IF(ISBLANK(E42),"",(-0.00000572466+(0.00000010227*E42)-(0.0000000016546*E42^2)))</f>
        <v>-4.482919576E-006</v>
      </c>
      <c r="M42" s="117" t="n">
        <f aca="false">IF(ISBLANK(E42),"",IF(ISBLANK(G42),(O42+(K42*35)+(L42*35^1.5)+(0.00000048314*35^2)),(O42+(K42*G42)+(L42*G42^1.5)+(0.00000048314*G42^2))))</f>
        <v>1.02603282861775</v>
      </c>
      <c r="N42" s="118" t="n">
        <f aca="false">IF(ISBLANK(D42),"",IF(ISBLANK(G42),J42*(1+0.00001*(35-20)),J42*(1+0.00001*(G42-20))))</f>
        <v>119.419438730947</v>
      </c>
      <c r="O42" s="117" t="n">
        <f aca="false">IF(ISBLANK(E42),"",(0.999842594+(0.00006793952*E42)-(0.00000909529*E42^2)+(0.0000001001685*E42^3)-(0.000000001120083*E42^4)+(0.000000000006536332*E42^5)))</f>
        <v>0.998845479675548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3.12577567253049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3.04646750605578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139.597141535211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136.055238820451</v>
      </c>
      <c r="T42" s="32" t="n">
        <v>0.07</v>
      </c>
      <c r="U42" s="32" t="n">
        <v>0.07</v>
      </c>
      <c r="V42" s="122" t="n">
        <v>17.3</v>
      </c>
      <c r="W42" s="122" t="n">
        <v>16.9</v>
      </c>
      <c r="X42" s="122" t="n">
        <v>17.2</v>
      </c>
      <c r="Y42" s="122" t="n">
        <v>16.8</v>
      </c>
      <c r="Z42" s="32" t="n">
        <v>1.39</v>
      </c>
      <c r="AA42" s="32" t="n">
        <v>1.36</v>
      </c>
      <c r="AB42" s="32" t="n">
        <v>6.58</v>
      </c>
      <c r="AC42" s="32" t="n">
        <v>6.43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2082</v>
      </c>
      <c r="E43" s="135" t="n">
        <v>18.1</v>
      </c>
      <c r="F43" s="114" t="n">
        <v>2.6471</v>
      </c>
      <c r="G43" s="197" t="n">
        <v>35.70035</v>
      </c>
      <c r="H43" s="113" t="n">
        <v>80</v>
      </c>
      <c r="I43" s="135" t="n">
        <v>80.4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111.1790697</v>
      </c>
      <c r="K43" s="117" t="n">
        <f aca="false">IF(ISBLANK(E43),"",(0.000824493-(0.0000040899*E43)+(0.000000076438*E43^2)-(0.00000000082467*E43^3)+(0.0000000000053875*E43^4)))</f>
        <v>0.000771195814950969</v>
      </c>
      <c r="L43" s="117" t="n">
        <f aca="false">IF(ISBLANK(E43),"",(-0.00000572466+(0.00000010227*E43)-(0.0000000016546*E43^2)))</f>
        <v>-4.415636506E-006</v>
      </c>
      <c r="M43" s="117" t="n">
        <f aca="false">IF(ISBLANK(E43),"",IF(ISBLANK(G43),(O43+(K43*35)+(L43*35^1.5)+(0.00000048314*35^2)),(O43+(K43*G43)+(L43*G43^1.5)+(0.00000048314*G43^2))))</f>
        <v>1.02578488144877</v>
      </c>
      <c r="N43" s="118" t="n">
        <f aca="false">IF(ISBLANK(D43),"",IF(ISBLANK(G43),J43*(1+0.00001*(35-20)),J43*(1+0.00001*(G43-20))))</f>
        <v>111.19652520307</v>
      </c>
      <c r="O43" s="117" t="n">
        <f aca="false">IF(ISBLANK(E43),"",(0.999842594+(0.00006793952*E43)-(0.00000909529*E43^2)+(0.0000001001685*E43^3)-(0.000000001120083*E43^4)+(0.000000000006536332*E43^5)))</f>
        <v>0.998579045754661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2.72180197499306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2.65338476343004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121.55567620319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118.500163534786</v>
      </c>
      <c r="T43" s="32" t="n">
        <v>0.28</v>
      </c>
      <c r="U43" s="32" t="n">
        <v>0.27</v>
      </c>
      <c r="V43" s="122" t="n">
        <v>17.2</v>
      </c>
      <c r="W43" s="122" t="n">
        <v>16.8</v>
      </c>
      <c r="X43" s="122" t="n">
        <v>16.9</v>
      </c>
      <c r="Y43" s="122" t="n">
        <v>16.5</v>
      </c>
      <c r="Z43" s="32" t="n">
        <v>1.34</v>
      </c>
      <c r="AA43" s="32" t="n">
        <v>1.31</v>
      </c>
      <c r="AB43" s="32" t="n">
        <v>5.71</v>
      </c>
      <c r="AC43" s="32" t="n">
        <v>5.58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2083</v>
      </c>
      <c r="E44" s="135" t="n">
        <v>21</v>
      </c>
      <c r="F44" s="114" t="n">
        <v>3.3905</v>
      </c>
      <c r="G44" s="197" t="n">
        <v>35.98455</v>
      </c>
      <c r="H44" s="113" t="n">
        <v>60</v>
      </c>
      <c r="I44" s="135" t="n">
        <v>60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109.4301922</v>
      </c>
      <c r="K44" s="117" t="n">
        <f aca="false">IF(ISBLANK(E44),"",(0.000824493-(0.0000040899*E44)+(0.000000076438*E44^2)-(0.00000000082467*E44^3)+(0.0000000000053875*E44^4)))</f>
        <v>0.0007657247555175</v>
      </c>
      <c r="L44" s="117" t="n">
        <f aca="false">IF(ISBLANK(E44),"",(-0.00000572466+(0.00000010227*E44)-(0.0000000016546*E44^2)))</f>
        <v>-4.3066686E-006</v>
      </c>
      <c r="M44" s="117" t="n">
        <f aca="false">IF(ISBLANK(E44),"",IF(ISBLANK(G44),(O44+(K44*35)+(L44*35^1.5)+(0.00000048314*35^2)),(O44+(K44*G44)+(L44*G44^1.5)+(0.00000048314*G44^2))))</f>
        <v>1.0252450529086</v>
      </c>
      <c r="N44" s="118" t="n">
        <f aca="false">IF(ISBLANK(D44),"",IF(ISBLANK(G44),J44*(1+0.00001*(35-20)),J44*(1+0.00001*(G44-20))))</f>
        <v>109.447684123787</v>
      </c>
      <c r="O44" s="117" t="n">
        <f aca="false">IF(ISBLANK(E44),"",(0.999842594+(0.00006793952*E44)-(0.00000909529*E44^2)+(0.0000001001685*E44^3)-(0.000000001120083*E44^4)+(0.000000000006536332*E44^5)))</f>
        <v>0.997994821686634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3.54742769241995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3.46007784417587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158.428120743475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154.527076520894</v>
      </c>
      <c r="T44" s="32" t="n">
        <v>0.26</v>
      </c>
      <c r="U44" s="32" t="n">
        <v>0.25</v>
      </c>
      <c r="V44" s="32" t="n">
        <v>6.29</v>
      </c>
      <c r="W44" s="32" t="n">
        <v>6.15</v>
      </c>
      <c r="X44" s="32" t="n">
        <v>6.03</v>
      </c>
      <c r="Y44" s="32" t="n">
        <v>5.89</v>
      </c>
      <c r="Z44" s="32" t="n">
        <v>0.69</v>
      </c>
      <c r="AA44" s="32" t="n">
        <v>0.67</v>
      </c>
      <c r="AB44" s="32" t="n">
        <v>3.39</v>
      </c>
      <c r="AC44" s="32" t="n">
        <v>3.31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197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2084</v>
      </c>
      <c r="E46" s="135" t="n">
        <v>26.9</v>
      </c>
      <c r="F46" s="114" t="n">
        <v>4.6523</v>
      </c>
      <c r="G46" s="197" t="n">
        <v>36.1004</v>
      </c>
      <c r="H46" s="113" t="n">
        <v>40</v>
      </c>
      <c r="I46" s="135" t="n">
        <v>40.1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109.2831198</v>
      </c>
      <c r="K46" s="117" t="n">
        <f aca="false">IF(ISBLANK(E46),"",(0.000824493-(0.0000040899*E46)+(0.000000076438*E46^2)-(0.00000000082467*E46^3)+(0.0000000000053875*E46^4)))</f>
        <v>0.000756554656331409</v>
      </c>
      <c r="L46" s="117" t="n">
        <f aca="false">IF(ISBLANK(E46),"",(-0.00000572466+(0.00000010227*E46)-(0.0000000016546*E46^2)))</f>
        <v>-4.170882106E-006</v>
      </c>
      <c r="M46" s="117" t="n">
        <f aca="false">IF(ISBLANK(E46),"",IF(ISBLANK(G46),(O46+(K46*35)+(L46*35^1.5)+(0.00000048314*35^2)),(O46+(K46*G46)+(L46*G46^1.5)+(0.00000048314*G46^2))))</f>
        <v>1.02358098257629</v>
      </c>
      <c r="N46" s="118" t="n">
        <f aca="false">IF(ISBLANK(D46),"",IF(ISBLANK(G46),J46*(1+0.00001*(35-20)),J46*(1+0.00001*(G46-20))))</f>
        <v>109.30071481942</v>
      </c>
      <c r="O46" s="117" t="n">
        <f aca="false">IF(ISBLANK(E46),"",(0.999842594+(0.00006793952*E46)-(0.00000909529*E46^2)+(0.0000001001685*E46^3)-(0.000000001120083*E46^4)+(0.000000000006536332*E46^5)))</f>
        <v>0.996544091998748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4.88025521442306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4.76782521119116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217.952197876134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212.931073931797</v>
      </c>
      <c r="T46" s="32" t="n">
        <v>0.01</v>
      </c>
      <c r="U46" s="32" t="n">
        <v>0.01</v>
      </c>
      <c r="V46" s="32" t="n">
        <v>0.07</v>
      </c>
      <c r="W46" s="32" t="n">
        <v>0.07</v>
      </c>
      <c r="X46" s="32" t="n">
        <v>0.06</v>
      </c>
      <c r="Y46" s="32" t="n">
        <v>0.06</v>
      </c>
      <c r="Z46" s="32" t="n">
        <v>0.01</v>
      </c>
      <c r="AA46" s="32" t="n">
        <v>0.01</v>
      </c>
      <c r="AB46" s="32" t="n">
        <v>1.19</v>
      </c>
      <c r="AC46" s="32" t="n">
        <v>1.16</v>
      </c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35"/>
      <c r="F47" s="114"/>
      <c r="G47" s="197"/>
      <c r="H47" s="113"/>
      <c r="I47" s="135"/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2086</v>
      </c>
      <c r="E48" s="135" t="n">
        <v>27.8</v>
      </c>
      <c r="F48" s="114" t="n">
        <v>4.3654</v>
      </c>
      <c r="G48" s="197" t="n">
        <v>35.82525</v>
      </c>
      <c r="H48" s="113" t="n">
        <v>20</v>
      </c>
      <c r="I48" s="135" t="n">
        <v>20.2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108.4047599</v>
      </c>
      <c r="K48" s="117" t="n">
        <f aca="false">IF(ISBLANK(E48),"",(0.000824493-(0.0000040899*E48)+(0.000000076438*E48^2)-(0.00000000082467*E48^3)+(0.0000000000053875*E48^4)))</f>
        <v>0.00075536798352758</v>
      </c>
      <c r="L48" s="117" t="n">
        <f aca="false">IF(ISBLANK(E48),"",(-0.00000572466+(0.00000010227*E48)-(0.0000000016546*E48^2)))</f>
        <v>-4.160295064E-006</v>
      </c>
      <c r="M48" s="117" t="n">
        <f aca="false">IF(ISBLANK(E48),"",IF(ISBLANK(G48),(O48+(K48*35)+(L48*35^1.5)+(0.00000048314*35^2)),(O48+(K48*G48)+(L48*G48^1.5)+(0.00000048314*G48^2))))</f>
        <v>1.02308299477788</v>
      </c>
      <c r="N48" s="118" t="n">
        <f aca="false">IF(ISBLANK(D48),"",IF(ISBLANK(G48),J48*(1+0.00001*(35-20)),J48*(1+0.00001*(G48-20))))</f>
        <v>108.421915224266</v>
      </c>
      <c r="O48" s="117" t="n">
        <f aca="false">IF(ISBLANK(E48),"",(0.999842594+(0.00006793952*E48)-(0.00000909529*E48^2)+(0.0000001001685*E48^3)-(0.000000001120083*E48^4)+(0.000000000006536332*E48^5)))</f>
        <v>0.996293751176097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4.61612765323441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4.51197769564786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206.156260993449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201.504923887633</v>
      </c>
      <c r="T48" s="32" t="n">
        <v>0.01</v>
      </c>
      <c r="U48" s="32" t="n">
        <v>0.01</v>
      </c>
      <c r="V48" s="32" t="n">
        <v>0.08</v>
      </c>
      <c r="W48" s="32" t="n">
        <v>0.08</v>
      </c>
      <c r="X48" s="32" t="n">
        <v>0.07</v>
      </c>
      <c r="Y48" s="32" t="n">
        <v>0.07</v>
      </c>
      <c r="Z48" s="32" t="n">
        <v>0.02</v>
      </c>
      <c r="AA48" s="32" t="n">
        <v>0.02</v>
      </c>
      <c r="AB48" s="32" t="n">
        <v>1.09</v>
      </c>
      <c r="AC48" s="32" t="n">
        <v>1.07</v>
      </c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/>
      <c r="B49" s="111"/>
      <c r="C49" s="112" t="n">
        <v>15</v>
      </c>
      <c r="D49" s="113"/>
      <c r="E49" s="135"/>
      <c r="F49" s="114"/>
      <c r="G49" s="197"/>
      <c r="H49" s="113"/>
      <c r="I49" s="135"/>
      <c r="J49" s="116"/>
      <c r="K49" s="117"/>
      <c r="L49" s="117"/>
      <c r="M49" s="117"/>
      <c r="N49" s="118"/>
      <c r="O49" s="117"/>
      <c r="P49" s="119"/>
      <c r="Q49" s="120"/>
      <c r="R49" s="121"/>
      <c r="S49" s="121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s="140" customFormat="true" ht="15.75" hidden="false" customHeight="false" outlineLevel="0" collapsed="false">
      <c r="A50" s="140" t="n">
        <f aca="false">IF(ISBLANK(VLOOKUP(D50,'Volumes flacons'!A5:C623,3)),0,1)</f>
        <v>1</v>
      </c>
      <c r="B50" s="83" t="n">
        <f aca="false">IF(ISBLANK(D50),0,IF(ISBLANK(E50),0,IF(ISBLANK(F50),0,1)))</f>
        <v>1</v>
      </c>
      <c r="C50" s="141" t="n">
        <v>16</v>
      </c>
      <c r="D50" s="142" t="n">
        <v>2087</v>
      </c>
      <c r="E50" s="181" t="n">
        <v>28.3</v>
      </c>
      <c r="F50" s="143" t="n">
        <v>4.3913</v>
      </c>
      <c r="G50" s="144" t="n">
        <v>35.5391</v>
      </c>
      <c r="H50" s="142" t="n">
        <v>0</v>
      </c>
      <c r="I50" s="142" t="n">
        <v>2.5</v>
      </c>
      <c r="J50" s="145" t="n">
        <f aca="false">IF(ISBLANK(D50),"",IF(VLOOKUP(D50,'Volumes flacons'!$A$5:$C$1023,2)=0,"",IF(D50&gt;'Volumes flacons'!$A$1023,"Mauvais numéro",IF(D50&lt;'Volumes flacons'!$A$5,"Mauvais numéro",(VLOOKUP(D50,'Volumes flacons'!$A$5:$C$1023,3))))))</f>
        <v>111.3855099</v>
      </c>
      <c r="K50" s="182" t="n">
        <f aca="false">IF(ISBLANK(E50),"",(0.000824493-(0.0000040899*E50)+(0.000000076438*E50^2)-(0.00000000082467*E50^3)+(0.0000000000053875*E50^4)))</f>
        <v>0.000754731636124149</v>
      </c>
      <c r="L50" s="182" t="n">
        <f aca="false">IF(ISBLANK(E50),"",(-0.00000572466+(0.00000010227*E50)-(0.0000000016546*E50^2)))</f>
        <v>-4.155571594E-006</v>
      </c>
      <c r="M50" s="182" t="n">
        <f aca="false">IF(ISBLANK(E50),"",IF(ISBLANK(G50),(O50+(K50*35)+(L50*35^1.5)+(0.00000048314*35^2)),(O50+(K50*G50)+(L50*G50^1.5)+(0.00000048314*G50^2))))</f>
        <v>1.02270377521635</v>
      </c>
      <c r="N50" s="183" t="n">
        <f aca="false">IF(ISBLANK(D50),"",IF(ISBLANK(G50),J50*(1+0.00001*(35-20)),J50*(1+0.00001*(G50-20))))</f>
        <v>111.402818205769</v>
      </c>
      <c r="O50" s="182" t="n">
        <f aca="false">IF(ISBLANK(E50),"",(0.999842594+(0.00006793952*E50)-(0.00000909529*E50^2)+(0.0000001001685*E50^3)-(0.000000001120083*E50^4)+(0.000000000006536332*E50^5)))</f>
        <v>0.996151493987155</v>
      </c>
      <c r="P50" s="148" t="n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>4.51705103979641</v>
      </c>
      <c r="Q50" s="149" t="n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>4.41677360469392</v>
      </c>
      <c r="R50" s="150" t="n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>201.731499437308</v>
      </c>
      <c r="S50" s="150" t="n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>197.253109185631</v>
      </c>
      <c r="T50" s="184" t="n">
        <v>0.01</v>
      </c>
      <c r="U50" s="184" t="n">
        <v>0.01</v>
      </c>
      <c r="V50" s="184" t="n">
        <v>0.07</v>
      </c>
      <c r="W50" s="184" t="n">
        <v>0.07</v>
      </c>
      <c r="X50" s="184" t="n">
        <v>0.06</v>
      </c>
      <c r="Y50" s="184" t="n">
        <v>0.06</v>
      </c>
      <c r="Z50" s="184" t="n">
        <v>0</v>
      </c>
      <c r="AA50" s="184" t="n">
        <v>0</v>
      </c>
      <c r="AB50" s="184" t="n">
        <v>0.98</v>
      </c>
      <c r="AC50" s="184" t="n">
        <v>0.96</v>
      </c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</row>
    <row r="51" customFormat="false" ht="23.2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277"/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8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276"/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17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32"/>
      <c r="U55" s="32"/>
      <c r="V55" s="122"/>
      <c r="W55" s="122"/>
      <c r="X55" s="122"/>
      <c r="Y55" s="122"/>
      <c r="Z55" s="32"/>
      <c r="AA55" s="32"/>
      <c r="AB55" s="122"/>
      <c r="AC55" s="122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18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19</v>
      </c>
      <c r="D57" s="113" t="s">
        <v>99</v>
      </c>
      <c r="E57" s="113"/>
      <c r="F57" s="124"/>
      <c r="G57" s="115"/>
      <c r="H57" s="113"/>
      <c r="I57" s="113"/>
      <c r="J57" s="116" t="s">
        <v>99</v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e">
        <f aca="false">IF(ISBLANK(D57),"",IF(ISBLANK(G57),J57*(1+0.00001*(35-20)),J57*(1+0.00001*(G57-20))))</f>
        <v>#VALUE!</v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20</v>
      </c>
      <c r="D58" s="113" t="s">
        <v>99</v>
      </c>
      <c r="E58" s="113"/>
      <c r="F58" s="124"/>
      <c r="G58" s="115"/>
      <c r="H58" s="113"/>
      <c r="I58" s="113"/>
      <c r="J58" s="116" t="s">
        <v>99</v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e">
        <f aca="false">IF(ISBLANK(D58),"",IF(ISBLANK(G58),J58*(1+0.00001*(35-20)),J58*(1+0.00001*(G58-20))))</f>
        <v>#VALUE!</v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21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22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32"/>
      <c r="U60" s="32"/>
      <c r="V60" s="122"/>
      <c r="W60" s="122"/>
      <c r="X60" s="122"/>
      <c r="Y60" s="122"/>
      <c r="Z60" s="32"/>
      <c r="AA60" s="32"/>
      <c r="AB60" s="122"/>
      <c r="AC60" s="122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23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24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4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O14" colorId="64" zoomScale="100" zoomScaleNormal="100" zoomScalePageLayoutView="100" workbookViewId="0">
      <selection pane="topLeft" activeCell="AZ42" activeCellId="1" sqref="T45:AC45 AZ42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4.9637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0.03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-1°0,03</v>
      </c>
      <c r="P9" s="29" t="s">
        <v>16</v>
      </c>
      <c r="Q9" s="33" t="n">
        <f aca="false">IF(ISBLANK(I9),"",IF(ISBLANK(J9),"",IF(J9&gt;60,"ERREUR !!",O11*(I9+(J9/60)))))</f>
        <v>-1.0005</v>
      </c>
      <c r="R9" s="33"/>
      <c r="V9" s="127" t="n">
        <v>4.9715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-10°0,02</v>
      </c>
      <c r="P10" s="29" t="s">
        <v>17</v>
      </c>
      <c r="Q10" s="33" t="n">
        <f aca="false">IF(ISBLANK(I10),"",IF(ISBLANK(J10),"",IF(J10&gt;60,"ERREUR !!",O12*(I10+(J10/60)))))</f>
        <v>-10.0003333333333</v>
      </c>
      <c r="R10" s="33"/>
      <c r="S10" s="35"/>
      <c r="T10" s="35"/>
      <c r="V10" s="0" t="n">
        <v>4.9657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42087</v>
      </c>
      <c r="K11" s="38"/>
      <c r="L11" s="38"/>
      <c r="M11" s="38"/>
      <c r="N11" s="39" t="str">
        <f aca="false">I9&amp;"°"&amp;J9</f>
        <v>1°0,03</v>
      </c>
      <c r="O11" s="40" t="n">
        <f aca="false">IF(P9=M10,-1,1)</f>
        <v>-1</v>
      </c>
      <c r="P11" s="41" t="str">
        <f aca="false">TEXT(J11,"aaaa-mm-jj")&amp;"T"&amp;TEXT(J12,"hh:mm:ss")&amp;"z"</f>
        <v>2019-03-25T11:55:51z</v>
      </c>
      <c r="Q11" s="41"/>
      <c r="R11" s="41"/>
      <c r="T11" s="42"/>
      <c r="U11" s="42"/>
      <c r="V11" s="5" t="n">
        <v>4.9658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0.497118055555556</v>
      </c>
      <c r="K12" s="45"/>
      <c r="L12" s="45"/>
      <c r="M12" s="45"/>
      <c r="N12" s="46" t="str">
        <f aca="false">I10&amp;"°"&amp;J10</f>
        <v>10°0,02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4.9627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25.9</v>
      </c>
      <c r="S14" s="55" t="s">
        <v>24</v>
      </c>
      <c r="V14" s="189" t="n">
        <f aca="false">AVERAGE(V8:V12)</f>
        <v>4.96588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25.9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4.9659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0.99681349835577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0.020001583057067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5.01151023986011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4.9656070119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0.005999646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0.00402566274550106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35" t="n">
        <v>7.7</v>
      </c>
      <c r="F35" s="114" t="n">
        <v>5.5014</v>
      </c>
      <c r="G35" s="197" t="n">
        <v>34.95805</v>
      </c>
      <c r="H35" s="113" t="n">
        <v>2000</v>
      </c>
      <c r="I35" s="135" t="n">
        <v>2024.1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7" t="n">
        <f aca="false">IF(ISBLANK(E35),"",(0.000824493-(0.0000040899*E35)+(0.000000076438*E35^2)-(0.00000000082467*E35^3)+(0.0000000000053875*E35^4)))</f>
        <v>0.000797175228651729</v>
      </c>
      <c r="L35" s="117" t="n">
        <f aca="false">IF(ISBLANK(E35),"",(-0.00000572466+(0.00000010227*E35)-(0.0000000016546*E35^2)))</f>
        <v>-5.035282234E-006</v>
      </c>
      <c r="M35" s="117" t="n">
        <f aca="false">IF(ISBLANK(E35),"",IF(ISBLANK(G35),(O35+(K35*35)+(L35*35^1.5)+(0.00000048314*35^2)),(O35+(K35*G35)+(L35*G35^1.5)+(0.00000048314*G35^2))))</f>
        <v>1.02728581270871</v>
      </c>
      <c r="N35" s="118" t="n">
        <f aca="false">IF(ISBLANK(D35),"",IF(ISBLANK(G35),J35*(1+0.00001*(35-20)),J35*(1+0.00001*(G35-20))))</f>
        <v>110.85657950262</v>
      </c>
      <c r="O35" s="117" t="n">
        <f aca="false">IF(ISBLANK(E35),"",(0.999842594+(0.00006793952*E35)-(0.00000909529*E35^2)+(0.0000001001685*E35^3)-(0.000000001120083*E35^4)+(0.000000000006536332*E35^5)))</f>
        <v>0.999868438277747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5.70339515405582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5.55190686321008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254.713627580133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247.948160510962</v>
      </c>
      <c r="T35" s="32" t="n">
        <v>0.01</v>
      </c>
      <c r="U35" s="32" t="n">
        <v>0.01</v>
      </c>
      <c r="V35" s="122" t="n">
        <v>20.4</v>
      </c>
      <c r="W35" s="122" t="n">
        <v>20</v>
      </c>
      <c r="X35" s="122" t="n">
        <v>20.4</v>
      </c>
      <c r="Y35" s="122" t="n">
        <v>20</v>
      </c>
      <c r="Z35" s="32" t="n">
        <v>1.69</v>
      </c>
      <c r="AA35" s="32" t="n">
        <v>1.65</v>
      </c>
      <c r="AB35" s="122" t="n">
        <v>23.4</v>
      </c>
      <c r="AC35" s="122" t="n">
        <v>22.9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2002</v>
      </c>
      <c r="E36" s="135" t="n">
        <v>7.8</v>
      </c>
      <c r="F36" s="114" t="n">
        <v>4.9686</v>
      </c>
      <c r="G36" s="197" t="n">
        <v>34.96425</v>
      </c>
      <c r="H36" s="113" t="n">
        <v>1500</v>
      </c>
      <c r="I36" s="135" t="n">
        <v>1513.6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108.59</v>
      </c>
      <c r="K36" s="117" t="n">
        <f aca="false">IF(ISBLANK(E36),"",(0.000824493-(0.0000040899*E36)+(0.000000076438*E36^2)-(0.00000000082467*E36^3)+(0.0000000000053875*E36^4)))</f>
        <v>0.00079687086098358</v>
      </c>
      <c r="L36" s="117" t="n">
        <f aca="false">IF(ISBLANK(E36),"",(-0.00000572466+(0.00000010227*E36)-(0.0000000016546*E36^2)))</f>
        <v>-5.027619864E-006</v>
      </c>
      <c r="M36" s="117" t="n">
        <f aca="false">IF(ISBLANK(E36),"",IF(ISBLANK(G36),(O36+(K36*35)+(L36*35^1.5)+(0.00000048314*35^2)),(O36+(K36*G36)+(L36*G36^1.5)+(0.00000048314*G36^2))))</f>
        <v>1.02727593435271</v>
      </c>
      <c r="N36" s="118" t="n">
        <f aca="false">IF(ISBLANK(D36),"",IF(ISBLANK(G36),J36*(1+0.00001*(35-20)),J36*(1+0.00001*(G36-20))))</f>
        <v>108.606249679075</v>
      </c>
      <c r="O36" s="117" t="n">
        <f aca="false">IF(ISBLANK(E36),"",(0.999842594+(0.00006793952*E36)-(0.00000909529*E36^2)+(0.0000001001685*E36^3)-(0.000000001120083*E36^4)+(0.000000000006536332*E36^5)))</f>
        <v>0.999862742696217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5.25823527219283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5.11862012566864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234.832787256131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228.597574812361</v>
      </c>
      <c r="T36" s="32" t="n">
        <v>0.01</v>
      </c>
      <c r="U36" s="32" t="n">
        <v>0.01</v>
      </c>
      <c r="V36" s="122" t="n">
        <v>22.1</v>
      </c>
      <c r="W36" s="122" t="n">
        <v>21.6</v>
      </c>
      <c r="X36" s="122" t="n">
        <v>22.1</v>
      </c>
      <c r="Y36" s="122" t="n">
        <v>21.6</v>
      </c>
      <c r="Z36" s="32" t="n">
        <v>1.83</v>
      </c>
      <c r="AA36" s="32" t="n">
        <v>1.79</v>
      </c>
      <c r="AB36" s="122" t="n">
        <v>19.6</v>
      </c>
      <c r="AC36" s="122" t="n">
        <v>19.2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2004</v>
      </c>
      <c r="E37" s="135" t="n">
        <v>8.2</v>
      </c>
      <c r="F37" s="114" t="n">
        <v>3.4284</v>
      </c>
      <c r="G37" s="197" t="n">
        <v>34.6192</v>
      </c>
      <c r="H37" s="113" t="n">
        <v>1000</v>
      </c>
      <c r="I37" s="135" t="n">
        <v>1008.2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110.33</v>
      </c>
      <c r="K37" s="117" t="n">
        <f aca="false">IF(ISBLANK(E37),"",(0.000824493-(0.0000040899*E37)+(0.000000076438*E37^2)-(0.00000000082467*E37^3)+(0.0000000000053875*E37^4)))</f>
        <v>0.00079566517253126</v>
      </c>
      <c r="L37" s="117" t="n">
        <f aca="false">IF(ISBLANK(E37),"",(-0.00000572466+(0.00000010227*E37)-(0.0000000016546*E37^2)))</f>
        <v>-4.997301304E-006</v>
      </c>
      <c r="M37" s="117" t="n">
        <f aca="false">IF(ISBLANK(E37),"",IF(ISBLANK(G37),(O37+(K37*35)+(L37*35^1.5)+(0.00000048314*35^2)),(O37+(K37*G37)+(L37*G37^1.5)+(0.00000048314*G37^2))))</f>
        <v>1.02694495440424</v>
      </c>
      <c r="N37" s="118" t="n">
        <f aca="false">IF(ISBLANK(D37),"",IF(ISBLANK(G37),J37*(1+0.00001*(35-20)),J37*(1+0.00001*(G37-20))))</f>
        <v>110.34612936336</v>
      </c>
      <c r="O37" s="117" t="n">
        <f aca="false">IF(ISBLANK(E37),"",(0.999842594+(0.00006793952*E37)-(0.00000909529*E37^2)+(0.0000001001685*E37^3)-(0.000000001120083*E37^4)+(0.000000000006536332*E37^5)))</f>
        <v>0.999838538658805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3.56505761297427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3.47151772613017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159.215472995431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155.037981648973</v>
      </c>
      <c r="T37" s="32" t="n">
        <v>0.01</v>
      </c>
      <c r="U37" s="32" t="n">
        <v>0.01</v>
      </c>
      <c r="V37" s="122" t="n">
        <v>33.7</v>
      </c>
      <c r="W37" s="122" t="n">
        <v>33</v>
      </c>
      <c r="X37" s="122" t="n">
        <v>33.7</v>
      </c>
      <c r="Y37" s="122" t="n">
        <v>33</v>
      </c>
      <c r="Z37" s="32" t="n">
        <v>2.79</v>
      </c>
      <c r="AA37" s="32" t="n">
        <v>2.73</v>
      </c>
      <c r="AB37" s="122" t="n">
        <v>32.9</v>
      </c>
      <c r="AC37" s="122" t="n">
        <v>32.1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2006</v>
      </c>
      <c r="E38" s="135" t="n">
        <v>9</v>
      </c>
      <c r="F38" s="114" t="n">
        <v>3.2149</v>
      </c>
      <c r="G38" s="197" t="n">
        <v>34.4958</v>
      </c>
      <c r="H38" s="113" t="n">
        <v>700</v>
      </c>
      <c r="I38" s="135" t="n">
        <v>705.3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108.87</v>
      </c>
      <c r="K38" s="117" t="n">
        <f aca="false">IF(ISBLANK(E38),"",(0.000824493-(0.0000040899*E38)+(0.000000076438*E38^2)-(0.00000000082467*E38^3)+(0.0000000000053875*E38^4)))</f>
        <v>0.0007933095409575</v>
      </c>
      <c r="L38" s="117" t="n">
        <f aca="false">IF(ISBLANK(E38),"",(-0.00000572466+(0.00000010227*E38)-(0.0000000016546*E38^2)))</f>
        <v>-4.9382526E-006</v>
      </c>
      <c r="M38" s="117" t="n">
        <f aca="false">IF(ISBLANK(E38),"",IF(ISBLANK(G38),(O38+(K38*35)+(L38*35^1.5)+(0.00000048314*35^2)),(O38+(K38*G38)+(L38*G38^1.5)+(0.00000048314*G38^2))))</f>
        <v>1.02672364300571</v>
      </c>
      <c r="N38" s="118" t="n">
        <f aca="false">IF(ISBLANK(D38),"",IF(ISBLANK(G38),J38*(1+0.00001*(35-20)),J38*(1+0.00001*(G38-20))))</f>
        <v>108.88578157746</v>
      </c>
      <c r="O38" s="117" t="n">
        <f aca="false">IF(ISBLANK(E38),"",(0.999842594+(0.00006793952*E38)-(0.00000909529*E38^2)+(0.0000001001685*E38^3)-(0.000000001120083*E38^4)+(0.000000000006536332*E38^5)))</f>
        <v>0.999783391125805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3.38773484545331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3.29955861884684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151.296238197945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147.3582879177</v>
      </c>
      <c r="T38" s="32" t="n">
        <v>0.01</v>
      </c>
      <c r="U38" s="32" t="n">
        <v>0.01</v>
      </c>
      <c r="V38" s="122" t="n">
        <v>34.8</v>
      </c>
      <c r="W38" s="122" t="n">
        <v>34</v>
      </c>
      <c r="X38" s="122" t="n">
        <v>34.8</v>
      </c>
      <c r="Y38" s="122" t="n">
        <v>34</v>
      </c>
      <c r="Z38" s="32" t="n">
        <v>2.82</v>
      </c>
      <c r="AA38" s="32" t="n">
        <v>2.76</v>
      </c>
      <c r="AB38" s="122" t="n">
        <v>28.4</v>
      </c>
      <c r="AC38" s="122" t="n">
        <v>27.7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2007</v>
      </c>
      <c r="E39" s="135" t="n">
        <v>13.1</v>
      </c>
      <c r="F39" s="114" t="n">
        <v>1.892</v>
      </c>
      <c r="G39" s="197" t="n">
        <v>34.9693</v>
      </c>
      <c r="H39" s="113" t="n">
        <v>300</v>
      </c>
      <c r="I39" s="135" t="n">
        <v>301.6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109.77</v>
      </c>
      <c r="K39" s="117" t="n">
        <f aca="false">IF(ISBLANK(E39),"",(0.000824493-(0.0000040899*E39)+(0.000000076438*E39^2)-(0.00000000082467*E39^3)+(0.0000000000053875*E39^4)))</f>
        <v>0.000782337563807469</v>
      </c>
      <c r="L39" s="117" t="n">
        <f aca="false">IF(ISBLANK(E39),"",(-0.00000572466+(0.00000010227*E39)-(0.0000000016546*E39^2)))</f>
        <v>-4.668868906E-006</v>
      </c>
      <c r="M39" s="117" t="n">
        <f aca="false">IF(ISBLANK(E39),"",IF(ISBLANK(G39),(O39+(K39*35)+(L39*35^1.5)+(0.00000048314*35^2)),(O39+(K39*G39)+(L39*G39^1.5)+(0.00000048314*G39^2))))</f>
        <v>1.02634961045749</v>
      </c>
      <c r="N39" s="118" t="n">
        <f aca="false">IF(ISBLANK(D39),"",IF(ISBLANK(G39),J39*(1+0.00001*(35-20)),J39*(1+0.00001*(G39-20))))</f>
        <v>109.78643180061</v>
      </c>
      <c r="O39" s="117" t="n">
        <f aca="false">IF(ISBLANK(E39),"",(0.999842594+(0.00006793952*E39)-(0.00000909529*E39^2)+(0.0000001001685*E39^3)-(0.000000001120083*E39^4)+(0.000000000006536332*E39^5)))</f>
        <v>0.99936648214646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1.97049440315625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1.91990563749316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88.002280044958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85.7429857704447</v>
      </c>
      <c r="T39" s="32" t="n">
        <v>0.02</v>
      </c>
      <c r="U39" s="32" t="n">
        <v>0.02</v>
      </c>
      <c r="V39" s="122" t="n">
        <v>30.8</v>
      </c>
      <c r="W39" s="122" t="n">
        <v>30.1</v>
      </c>
      <c r="X39" s="122" t="n">
        <v>30.8</v>
      </c>
      <c r="Y39" s="122" t="n">
        <v>30.1</v>
      </c>
      <c r="Z39" s="32" t="n">
        <v>2.36</v>
      </c>
      <c r="AA39" s="32" t="n">
        <v>2.31</v>
      </c>
      <c r="AB39" s="122" t="n">
        <v>14</v>
      </c>
      <c r="AC39" s="122" t="n">
        <v>13.7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2008</v>
      </c>
      <c r="E40" s="135" t="n">
        <v>14</v>
      </c>
      <c r="F40" s="114" t="n">
        <v>1.8895</v>
      </c>
      <c r="G40" s="197" t="n">
        <v>34.9677</v>
      </c>
      <c r="H40" s="113" t="n">
        <v>300</v>
      </c>
      <c r="I40" s="135" t="n">
        <v>301.8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108.85</v>
      </c>
      <c r="K40" s="117" t="n">
        <f aca="false">IF(ISBLANK(E40),"",(0.000824493-(0.0000040899*E40)+(0.000000076438*E40^2)-(0.00000000082467*E40^3)+(0.0000000000053875*E40^4)))</f>
        <v>0.00078016031972</v>
      </c>
      <c r="L40" s="117" t="n">
        <f aca="false">IF(ISBLANK(E40),"",(-0.00000572466+(0.00000010227*E40)-(0.0000000016546*E40^2)))</f>
        <v>-4.6171816E-006</v>
      </c>
      <c r="M40" s="117" t="n">
        <f aca="false">IF(ISBLANK(E40),"",IF(ISBLANK(G40),(O40+(K40*35)+(L40*35^1.5)+(0.00000048314*35^2)),(O40+(K40*G40)+(L40*G40^1.5)+(0.00000048314*G40^2))))</f>
        <v>1.02616286234908</v>
      </c>
      <c r="N40" s="118" t="n">
        <f aca="false">IF(ISBLANK(D40),"",IF(ISBLANK(G40),J40*(1+0.00001*(35-20)),J40*(1+0.00001*(G40-20))))</f>
        <v>108.86629234145</v>
      </c>
      <c r="O40" s="117" t="n">
        <f aca="false">IF(ISBLANK(E40),"",(0.999842594+(0.00006793952*E40)-(0.00000909529*E40^2)+(0.0000001001685*E40^3)-(0.000000001120083*E40^4)+(0.000000000006536332*E40^5)))</f>
        <v>0.999246419091693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1.98481820477092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1.93421363956527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88.6419810250694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86.3819811429848</v>
      </c>
      <c r="T40" s="32" t="n">
        <v>0.01</v>
      </c>
      <c r="U40" s="32" t="n">
        <v>0.01</v>
      </c>
      <c r="V40" s="122" t="n">
        <v>30.8</v>
      </c>
      <c r="W40" s="122" t="n">
        <v>30.1</v>
      </c>
      <c r="X40" s="122" t="n">
        <v>30.8</v>
      </c>
      <c r="Y40" s="122" t="n">
        <v>30.1</v>
      </c>
      <c r="Z40" s="32" t="n">
        <v>2.31</v>
      </c>
      <c r="AA40" s="32" t="n">
        <v>2.26</v>
      </c>
      <c r="AB40" s="122" t="n">
        <v>14</v>
      </c>
      <c r="AC40" s="122" t="n">
        <v>13.7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/>
      <c r="B41" s="111"/>
      <c r="C41" s="112" t="n">
        <v>7</v>
      </c>
      <c r="D41" s="113"/>
      <c r="E41" s="135"/>
      <c r="F41" s="114"/>
      <c r="G41" s="197"/>
      <c r="H41" s="113"/>
      <c r="I41" s="135"/>
      <c r="J41" s="116"/>
      <c r="K41" s="117"/>
      <c r="L41" s="117"/>
      <c r="M41" s="117"/>
      <c r="N41" s="118"/>
      <c r="O41" s="117"/>
      <c r="P41" s="119"/>
      <c r="Q41" s="120"/>
      <c r="R41" s="121"/>
      <c r="S41" s="121"/>
      <c r="T41" s="32"/>
      <c r="U41" s="32"/>
      <c r="V41" s="122"/>
      <c r="W41" s="122"/>
      <c r="X41" s="122"/>
      <c r="Y41" s="122"/>
      <c r="Z41" s="32"/>
      <c r="AA41" s="32"/>
      <c r="AB41" s="32"/>
      <c r="AC41" s="32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2009</v>
      </c>
      <c r="E42" s="135" t="n">
        <v>17.4</v>
      </c>
      <c r="F42" s="114" t="n">
        <v>3.1406</v>
      </c>
      <c r="G42" s="197" t="n">
        <v>35.6818</v>
      </c>
      <c r="H42" s="113" t="n">
        <v>100</v>
      </c>
      <c r="I42" s="135" t="n">
        <v>101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109.15</v>
      </c>
      <c r="K42" s="117" t="n">
        <f aca="false">IF(ISBLANK(E42),"",(0.000824493-(0.0000040899*E42)+(0.000000076438*E42^2)-(0.00000000082467*E42^3)+(0.0000000000053875*E42^4)))</f>
        <v>0.00077262056526774</v>
      </c>
      <c r="L42" s="117" t="n">
        <f aca="false">IF(ISBLANK(E42),"",(-0.00000572466+(0.00000010227*E42)-(0.0000000016546*E42^2)))</f>
        <v>-4.446108696E-006</v>
      </c>
      <c r="M42" s="117" t="n">
        <f aca="false">IF(ISBLANK(E42),"",IF(ISBLANK(G42),(O42+(K42*35)+(L42*35^1.5)+(0.00000048314*35^2)),(O42+(K42*G42)+(L42*G42^1.5)+(0.00000048314*G42^2))))</f>
        <v>1.02594246297654</v>
      </c>
      <c r="N42" s="118" t="n">
        <f aca="false">IF(ISBLANK(D42),"",IF(ISBLANK(G42),J42*(1+0.00001*(35-20)),J42*(1+0.00001*(G42-20))))</f>
        <v>109.1671166847</v>
      </c>
      <c r="O42" s="117" t="n">
        <f aca="false">IF(ISBLANK(E42),"",(0.999842594+(0.00006793952*E42)-(0.00000909529*E42^2)+(0.0000001001685*E42^3)-(0.000000001120083*E42^4)+(0.000000000006536332*E42^5)))</f>
        <v>0.998706495952615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3.30037964086287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3.21692469116404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147.394954760936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143.667856707386</v>
      </c>
      <c r="T42" s="32" t="n">
        <v>0.11</v>
      </c>
      <c r="U42" s="32" t="n">
        <v>0.11</v>
      </c>
      <c r="V42" s="122" t="n">
        <v>15</v>
      </c>
      <c r="W42" s="122" t="n">
        <v>14.6</v>
      </c>
      <c r="X42" s="122" t="n">
        <v>14.9</v>
      </c>
      <c r="Y42" s="122" t="n">
        <v>14.5</v>
      </c>
      <c r="Z42" s="32" t="n">
        <v>1.25</v>
      </c>
      <c r="AA42" s="32" t="n">
        <v>1.22</v>
      </c>
      <c r="AB42" s="32" t="n">
        <v>5.88</v>
      </c>
      <c r="AC42" s="32" t="n">
        <v>5.75</v>
      </c>
      <c r="AD42" s="152" t="n">
        <v>0.0309</v>
      </c>
      <c r="AE42" s="152" t="n">
        <v>0.0185</v>
      </c>
      <c r="AF42" s="152" t="n">
        <v>0.0017</v>
      </c>
      <c r="AG42" s="152" t="n">
        <v>0.048</v>
      </c>
      <c r="AH42" s="152" t="n">
        <v>0.0151</v>
      </c>
      <c r="AI42" s="152" t="n">
        <v>0.004</v>
      </c>
      <c r="AJ42" s="152" t="n">
        <v>0.0026</v>
      </c>
      <c r="AK42" s="152" t="n">
        <v>0.0012</v>
      </c>
      <c r="AL42" s="152" t="n">
        <v>0.04</v>
      </c>
      <c r="AM42" s="152" t="n">
        <v>0.0047</v>
      </c>
      <c r="AN42" s="152" t="n">
        <v>0.0018</v>
      </c>
      <c r="AO42" s="152" t="n">
        <v>-9999.9999</v>
      </c>
      <c r="AP42" s="152" t="n">
        <v>0.0148</v>
      </c>
      <c r="AQ42" s="152"/>
      <c r="AR42" s="152" t="n">
        <v>0.0729</v>
      </c>
      <c r="AS42" s="152" t="n">
        <v>0.0316</v>
      </c>
      <c r="AT42" s="152" t="n">
        <v>0.1045</v>
      </c>
      <c r="AU42" s="152" t="n">
        <v>0.0186</v>
      </c>
      <c r="AV42" s="152" t="n">
        <v>-9999.9999</v>
      </c>
      <c r="AW42" s="152" t="n">
        <v>-9999.9999</v>
      </c>
      <c r="AX42" s="152" t="n">
        <v>0.0465</v>
      </c>
      <c r="AY42" s="152" t="n">
        <v>0.1197</v>
      </c>
      <c r="AZ42" s="152" t="n">
        <v>0.1662</v>
      </c>
      <c r="BA42" s="152" t="n">
        <v>0.0024</v>
      </c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2010</v>
      </c>
      <c r="E43" s="135" t="n">
        <v>18.1</v>
      </c>
      <c r="F43" s="114" t="n">
        <v>3.2467</v>
      </c>
      <c r="G43" s="197" t="n">
        <v>35.7259</v>
      </c>
      <c r="H43" s="113" t="n">
        <v>80</v>
      </c>
      <c r="I43" s="135" t="n">
        <v>80.8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109.42</v>
      </c>
      <c r="K43" s="117" t="n">
        <f aca="false">IF(ISBLANK(E43),"",(0.000824493-(0.0000040899*E43)+(0.000000076438*E43^2)-(0.00000000082467*E43^3)+(0.0000000000053875*E43^4)))</f>
        <v>0.000771195814950969</v>
      </c>
      <c r="L43" s="117" t="n">
        <f aca="false">IF(ISBLANK(E43),"",(-0.00000572466+(0.00000010227*E43)-(0.0000000016546*E43^2)))</f>
        <v>-4.415636506E-006</v>
      </c>
      <c r="M43" s="117" t="n">
        <f aca="false">IF(ISBLANK(E43),"",IF(ISBLANK(G43),(O43+(K43*35)+(L43*35^1.5)+(0.00000048314*35^2)),(O43+(K43*G43)+(L43*G43^1.5)+(0.00000048314*G43^2))))</f>
        <v>1.02580445588181</v>
      </c>
      <c r="N43" s="118" t="n">
        <f aca="false">IF(ISBLANK(D43),"",IF(ISBLANK(G43),J43*(1+0.00001*(35-20)),J43*(1+0.00001*(G43-20))))</f>
        <v>109.43720727978</v>
      </c>
      <c r="O43" s="117" t="n">
        <f aca="false">IF(ISBLANK(E43),"",(0.999842594+(0.00006793952*E43)-(0.00000909529*E43^2)+(0.0000001001685*E43^3)-(0.000000001120083*E43^4)+(0.000000000006536332*E43^5)))</f>
        <v>0.998579045754661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3.40383789552562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3.31821320916334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152.015400414174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148.191401921235</v>
      </c>
      <c r="T43" s="32" t="n">
        <v>0.13</v>
      </c>
      <c r="U43" s="32" t="n">
        <v>0.13</v>
      </c>
      <c r="V43" s="122" t="n">
        <v>14</v>
      </c>
      <c r="W43" s="122" t="n">
        <v>13.6</v>
      </c>
      <c r="X43" s="122" t="n">
        <v>13.8</v>
      </c>
      <c r="Y43" s="122" t="n">
        <v>13.5</v>
      </c>
      <c r="Z43" s="32" t="n">
        <v>1.16</v>
      </c>
      <c r="AA43" s="32" t="n">
        <v>1.13</v>
      </c>
      <c r="AB43" s="32" t="n">
        <v>5.57</v>
      </c>
      <c r="AC43" s="32" t="n">
        <v>5.44</v>
      </c>
      <c r="AD43" s="152" t="n">
        <v>0.0318</v>
      </c>
      <c r="AE43" s="152" t="n">
        <v>0.0193</v>
      </c>
      <c r="AF43" s="152" t="n">
        <v>0.0021</v>
      </c>
      <c r="AG43" s="152" t="n">
        <v>0.0482</v>
      </c>
      <c r="AH43" s="152" t="n">
        <v>0.0146</v>
      </c>
      <c r="AI43" s="152" t="n">
        <v>0.0043</v>
      </c>
      <c r="AJ43" s="152" t="n">
        <v>0.0028</v>
      </c>
      <c r="AK43" s="152" t="n">
        <v>0.0013</v>
      </c>
      <c r="AL43" s="152" t="n">
        <v>0.0404</v>
      </c>
      <c r="AM43" s="152" t="n">
        <v>0.0048</v>
      </c>
      <c r="AN43" s="152" t="n">
        <v>0.0022</v>
      </c>
      <c r="AO43" s="152" t="n">
        <v>-9999.9999</v>
      </c>
      <c r="AP43" s="152" t="n">
        <v>0.016</v>
      </c>
      <c r="AQ43" s="152"/>
      <c r="AR43" s="152" t="n">
        <v>0.0807</v>
      </c>
      <c r="AS43" s="152" t="n">
        <v>0.0378</v>
      </c>
      <c r="AT43" s="152" t="n">
        <v>0.1185</v>
      </c>
      <c r="AU43" s="152" t="n">
        <v>0.0197</v>
      </c>
      <c r="AV43" s="152" t="n">
        <v>-9999.9999</v>
      </c>
      <c r="AW43" s="152" t="n">
        <v>-9999.9999</v>
      </c>
      <c r="AX43" s="152" t="n">
        <v>0.0504</v>
      </c>
      <c r="AY43" s="152" t="n">
        <v>0.1206</v>
      </c>
      <c r="AZ43" s="152" t="n">
        <v>0.171</v>
      </c>
      <c r="BA43" s="152" t="n">
        <v>0.0026</v>
      </c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2011</v>
      </c>
      <c r="E44" s="135" t="n">
        <v>21.6</v>
      </c>
      <c r="F44" s="114" t="n">
        <v>3.7446</v>
      </c>
      <c r="G44" s="197" t="n">
        <v>36.2162</v>
      </c>
      <c r="H44" s="113" t="n">
        <v>60</v>
      </c>
      <c r="I44" s="135" t="n">
        <v>59.1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110.81</v>
      </c>
      <c r="K44" s="117" t="n">
        <f aca="false">IF(ISBLANK(E44),"",(0.000824493-(0.0000040899*E44)+(0.000000076438*E44^2)-(0.00000000082467*E44^3)+(0.0000000000053875*E44^4)))</f>
        <v>0.0007646760412032</v>
      </c>
      <c r="L44" s="117" t="n">
        <f aca="false">IF(ISBLANK(E44),"",(-0.00000572466+(0.00000010227*E44)-(0.0000000016546*E44^2)))</f>
        <v>-4.287598176E-006</v>
      </c>
      <c r="M44" s="117" t="n">
        <f aca="false">IF(ISBLANK(E44),"",IF(ISBLANK(G44),(O44+(K44*35)+(L44*35^1.5)+(0.00000048314*35^2)),(O44+(K44*G44)+(L44*G44^1.5)+(0.00000048314*G44^2))))</f>
        <v>1.02525584867328</v>
      </c>
      <c r="N44" s="118" t="n">
        <f aca="false">IF(ISBLANK(D44),"",IF(ISBLANK(G44),J44*(1+0.00001*(35-20)),J44*(1+0.00001*(G44-20))))</f>
        <v>110.82796917122</v>
      </c>
      <c r="O44" s="117" t="n">
        <f aca="false">IF(ISBLANK(E44),"",(0.999842594+(0.00006793952*E44)-(0.00000909529*E44^2)+(0.0000001001685*E44^3)-(0.000000001120083*E44^4)+(0.000000000006536332*E44^5)))</f>
        <v>0.997862971984057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3.87807195230952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3.78254067736155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173.194693390143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168.928266650967</v>
      </c>
      <c r="T44" s="32" t="n">
        <v>0.39</v>
      </c>
      <c r="U44" s="32" t="n">
        <v>0.38</v>
      </c>
      <c r="V44" s="32" t="n">
        <v>4.5</v>
      </c>
      <c r="W44" s="32" t="n">
        <v>4.4</v>
      </c>
      <c r="X44" s="32" t="n">
        <v>4.11</v>
      </c>
      <c r="Y44" s="32" t="n">
        <v>4.02</v>
      </c>
      <c r="Z44" s="32" t="n">
        <v>0.6</v>
      </c>
      <c r="AA44" s="32" t="n">
        <v>0.59</v>
      </c>
      <c r="AB44" s="32" t="n">
        <v>2.99</v>
      </c>
      <c r="AC44" s="32" t="n">
        <v>2.92</v>
      </c>
      <c r="AD44" s="152" t="n">
        <v>0.0608</v>
      </c>
      <c r="AE44" s="152" t="n">
        <v>0.0421</v>
      </c>
      <c r="AF44" s="152" t="n">
        <v>0.0139</v>
      </c>
      <c r="AG44" s="152" t="n">
        <v>0.0882</v>
      </c>
      <c r="AH44" s="152" t="n">
        <v>0.0263</v>
      </c>
      <c r="AI44" s="152" t="n">
        <v>0.0242</v>
      </c>
      <c r="AJ44" s="152" t="n">
        <v>0.0077</v>
      </c>
      <c r="AK44" s="152" t="n">
        <v>0.0066</v>
      </c>
      <c r="AL44" s="152" t="n">
        <v>0.1211</v>
      </c>
      <c r="AM44" s="152" t="n">
        <v>0.0124</v>
      </c>
      <c r="AN44" s="152" t="n">
        <v>0.0043</v>
      </c>
      <c r="AO44" s="152" t="n">
        <v>-9999.9999</v>
      </c>
      <c r="AP44" s="152" t="n">
        <v>0.0647</v>
      </c>
      <c r="AQ44" s="152"/>
      <c r="AR44" s="152" t="n">
        <v>0.1319</v>
      </c>
      <c r="AS44" s="152" t="n">
        <v>0.1724</v>
      </c>
      <c r="AT44" s="152" t="n">
        <v>0.3043</v>
      </c>
      <c r="AU44" s="152" t="n">
        <v>0.0495</v>
      </c>
      <c r="AV44" s="152" t="n">
        <v>-9999.9999</v>
      </c>
      <c r="AW44" s="152" t="n">
        <v>-9999.9999</v>
      </c>
      <c r="AX44" s="152" t="n">
        <v>0.1518</v>
      </c>
      <c r="AY44" s="152" t="n">
        <v>0.3407</v>
      </c>
      <c r="AZ44" s="152" t="n">
        <v>0.4925</v>
      </c>
      <c r="BA44" s="152" t="n">
        <v>0.0083</v>
      </c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197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2022</v>
      </c>
      <c r="E46" s="135" t="n">
        <v>25.3</v>
      </c>
      <c r="F46" s="114" t="n">
        <v>4.2271</v>
      </c>
      <c r="G46" s="197" t="n">
        <v>36.0485</v>
      </c>
      <c r="H46" s="113" t="n">
        <v>40</v>
      </c>
      <c r="I46" s="135" t="n">
        <v>41.5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109.76</v>
      </c>
      <c r="K46" s="117" t="n">
        <f aca="false">IF(ISBLANK(E46),"",(0.000824493-(0.0000040899*E46)+(0.000000076438*E46^2)-(0.00000000082467*E46^3)+(0.0000000000053875*E46^4)))</f>
        <v>0.000758798135690049</v>
      </c>
      <c r="L46" s="117" t="n">
        <f aca="false">IF(ISBLANK(E46),"",(-0.00000572466+(0.00000010227*E46)-(0.0000000016546*E46^2)))</f>
        <v>-4.196321914E-006</v>
      </c>
      <c r="M46" s="117" t="n">
        <f aca="false">IF(ISBLANK(E46),"",IF(ISBLANK(G46),(O46+(K46*35)+(L46*35^1.5)+(0.00000048314*35^2)),(O46+(K46*G46)+(L46*G46^1.5)+(0.00000048314*G46^2))))</f>
        <v>1.02404378980321</v>
      </c>
      <c r="N46" s="118" t="n">
        <f aca="false">IF(ISBLANK(D46),"",IF(ISBLANK(G46),J46*(1+0.00001*(35-20)),J46*(1+0.00001*(G46-20))))</f>
        <v>109.7776148336</v>
      </c>
      <c r="O46" s="117" t="n">
        <f aca="false">IF(ISBLANK(E46),"",(0.999842594+(0.00006793952*E46)-(0.00000909529*E46^2)+(0.0000001001685*E46^3)-(0.000000001120083*E46^4)+(0.000000000006536332*E46^5)))</f>
        <v>0.996970655352168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4.42249933426889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4.3186623250933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197.508820268449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192.871459438667</v>
      </c>
      <c r="T46" s="32" t="n">
        <v>0.01</v>
      </c>
      <c r="U46" s="32" t="n">
        <v>0.01</v>
      </c>
      <c r="V46" s="32" t="n">
        <v>0.05</v>
      </c>
      <c r="W46" s="32" t="n">
        <v>0.05</v>
      </c>
      <c r="X46" s="32" t="n">
        <v>0.04</v>
      </c>
      <c r="Y46" s="32" t="n">
        <v>0.04</v>
      </c>
      <c r="Z46" s="32" t="n">
        <v>0.12</v>
      </c>
      <c r="AA46" s="32" t="n">
        <v>0.12</v>
      </c>
      <c r="AB46" s="32" t="n">
        <v>1.53</v>
      </c>
      <c r="AC46" s="32" t="n">
        <v>1.5</v>
      </c>
      <c r="AD46" s="152" t="n">
        <v>0.02</v>
      </c>
      <c r="AE46" s="152" t="n">
        <v>0.0198</v>
      </c>
      <c r="AF46" s="152" t="n">
        <v>0.0094</v>
      </c>
      <c r="AG46" s="152" t="n">
        <v>0.0212</v>
      </c>
      <c r="AH46" s="152" t="n">
        <v>0.0102</v>
      </c>
      <c r="AI46" s="152" t="n">
        <v>0.0025</v>
      </c>
      <c r="AJ46" s="152" t="n">
        <v>0.0013</v>
      </c>
      <c r="AK46" s="152" t="n">
        <v>0.0027</v>
      </c>
      <c r="AL46" s="152" t="n">
        <v>0.0661</v>
      </c>
      <c r="AM46" s="152" t="n">
        <v>0.0124</v>
      </c>
      <c r="AN46" s="152" t="n">
        <v>-9999.9999</v>
      </c>
      <c r="AO46" s="152" t="n">
        <v>0.0011</v>
      </c>
      <c r="AP46" s="152" t="n">
        <v>0.1387</v>
      </c>
      <c r="AQ46" s="152"/>
      <c r="AR46" s="152" t="n">
        <v>0.0294</v>
      </c>
      <c r="AS46" s="152" t="n">
        <v>0.0339</v>
      </c>
      <c r="AT46" s="152" t="n">
        <v>0.0633</v>
      </c>
      <c r="AU46" s="152" t="n">
        <v>0.0335</v>
      </c>
      <c r="AV46" s="152" t="n">
        <v>-9999.9999</v>
      </c>
      <c r="AW46" s="152" t="n">
        <v>-9999.9999</v>
      </c>
      <c r="AX46" s="152" t="n">
        <v>0.1674</v>
      </c>
      <c r="AY46" s="152" t="n">
        <v>0.1648</v>
      </c>
      <c r="AZ46" s="152" t="n">
        <v>0.3322</v>
      </c>
      <c r="BA46" s="152" t="n">
        <v>0.0043</v>
      </c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2023</v>
      </c>
      <c r="E47" s="135" t="n">
        <v>28.3</v>
      </c>
      <c r="F47" s="114" t="n">
        <v>4.4091</v>
      </c>
      <c r="G47" s="197" t="n">
        <v>35.7797</v>
      </c>
      <c r="H47" s="113" t="n">
        <v>20</v>
      </c>
      <c r="I47" s="135" t="n">
        <v>20.6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109.63</v>
      </c>
      <c r="K47" s="117" t="n">
        <f aca="false">IF(ISBLANK(E47),"",(0.000824493-(0.0000040899*E47)+(0.000000076438*E47^2)-(0.00000000082467*E47^3)+(0.0000000000053875*E47^4)))</f>
        <v>0.000754731636124149</v>
      </c>
      <c r="L47" s="117" t="n">
        <f aca="false">IF(ISBLANK(E47),"",(-0.00000572466+(0.00000010227*E47)-(0.0000000016546*E47^2)))</f>
        <v>-4.155571594E-006</v>
      </c>
      <c r="M47" s="117" t="n">
        <f aca="false">IF(ISBLANK(E47),"",IF(ISBLANK(G47),(O47+(K47*35)+(L47*35^1.5)+(0.00000048314*35^2)),(O47+(K47*G47)+(L47*G47^1.5)+(0.00000048314*G47^2))))</f>
        <v>1.02288469819226</v>
      </c>
      <c r="N47" s="118" t="n">
        <f aca="false">IF(ISBLANK(D47),"",IF(ISBLANK(G47),J47*(1+0.00001*(35-20)),J47*(1+0.00001*(G47-20))))</f>
        <v>109.64729928511</v>
      </c>
      <c r="O47" s="117" t="n">
        <f aca="false">IF(ISBLANK(E47),"",(0.999842594+(0.00006793952*E47)-(0.00000909529*E47^2)+(0.0000001001685*E47^3)-(0.000000001120083*E47^4)+(0.000000000006536332*E47^5)))</f>
        <v>0.996151493987155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4.61918515991854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4.51584149032831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206.292809241962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201.677480958062</v>
      </c>
      <c r="T47" s="32" t="n">
        <v>0.01</v>
      </c>
      <c r="U47" s="32" t="n">
        <v>0.01</v>
      </c>
      <c r="V47" s="32" t="n">
        <v>0.04</v>
      </c>
      <c r="W47" s="32" t="n">
        <v>0.04</v>
      </c>
      <c r="X47" s="32" t="n">
        <v>0.03</v>
      </c>
      <c r="Y47" s="32" t="n">
        <v>0.03</v>
      </c>
      <c r="Z47" s="32" t="n">
        <v>0.07</v>
      </c>
      <c r="AA47" s="32" t="n">
        <v>0.07</v>
      </c>
      <c r="AB47" s="32" t="n">
        <v>1.41</v>
      </c>
      <c r="AC47" s="32" t="n">
        <v>1.38</v>
      </c>
      <c r="AD47" s="152" t="n">
        <v>0.0065</v>
      </c>
      <c r="AE47" s="152" t="n">
        <v>0.0084</v>
      </c>
      <c r="AF47" s="152" t="n">
        <v>0.0072</v>
      </c>
      <c r="AG47" s="152" t="n">
        <v>0.0076</v>
      </c>
      <c r="AH47" s="152" t="n">
        <v>0.0068</v>
      </c>
      <c r="AI47" s="152" t="n">
        <v>-9999.9999</v>
      </c>
      <c r="AJ47" s="152" t="n">
        <v>-9999.9999</v>
      </c>
      <c r="AK47" s="152" t="n">
        <v>0.0024</v>
      </c>
      <c r="AL47" s="152" t="n">
        <v>0.0256</v>
      </c>
      <c r="AM47" s="152" t="n">
        <v>0.0124</v>
      </c>
      <c r="AN47" s="152" t="n">
        <v>-9999.9999</v>
      </c>
      <c r="AO47" s="152" t="n">
        <v>0.0027</v>
      </c>
      <c r="AP47" s="152" t="n">
        <v>0.1136</v>
      </c>
      <c r="AQ47" s="152"/>
      <c r="AR47" s="152" t="n">
        <v>0.0045</v>
      </c>
      <c r="AS47" s="152" t="n">
        <v>0.0065</v>
      </c>
      <c r="AT47" s="152" t="n">
        <v>0.011</v>
      </c>
      <c r="AU47" s="152" t="n">
        <v>0.0128</v>
      </c>
      <c r="AV47" s="152" t="n">
        <v>-9999.9999</v>
      </c>
      <c r="AW47" s="152" t="n">
        <v>-9999.9999</v>
      </c>
      <c r="AX47" s="152" t="n">
        <v>0.0578</v>
      </c>
      <c r="AY47" s="152" t="n">
        <v>0.0865</v>
      </c>
      <c r="AZ47" s="152" t="n">
        <v>0.1443</v>
      </c>
      <c r="BA47" s="152" t="n">
        <v>-9999.9999</v>
      </c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2024</v>
      </c>
      <c r="E48" s="135" t="n">
        <v>28.8</v>
      </c>
      <c r="F48" s="114" t="n">
        <v>4.3472</v>
      </c>
      <c r="G48" s="259" t="n">
        <v>35.5378</v>
      </c>
      <c r="H48" s="156" t="n">
        <v>0</v>
      </c>
      <c r="I48" s="159" t="n">
        <v>2.9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110.41</v>
      </c>
      <c r="K48" s="117" t="n">
        <f aca="false">IF(ISBLANK(E48),"",(0.000824493-(0.0000040899*E48)+(0.000000076438*E48^2)-(0.00000000082467*E48^3)+(0.0000000000053875*E48^4)))</f>
        <v>0.00075411144553728</v>
      </c>
      <c r="L48" s="117" t="n">
        <f aca="false">IF(ISBLANK(E48),"",(-0.00000572466+(0.00000010227*E48)-(0.0000000016546*E48^2)))</f>
        <v>-4.151675424E-006</v>
      </c>
      <c r="M48" s="117" t="n">
        <f aca="false">IF(ISBLANK(E48),"",IF(ISBLANK(G48),(O48+(K48*35)+(L48*35^1.5)+(0.00000048314*35^2)),(O48+(K48*G48)+(L48*G48^1.5)+(0.00000048314*G48^2))))</f>
        <v>1.02253707977973</v>
      </c>
      <c r="N48" s="118" t="n">
        <f aca="false">IF(ISBLANK(D48),"",IF(ISBLANK(G48),J48*(1+0.00001*(35-20)),J48*(1+0.00001*(G48-20))))</f>
        <v>110.42715528498</v>
      </c>
      <c r="O48" s="117" t="n">
        <f aca="false">IF(ISBLANK(E48),"",(0.999842594+(0.00006793952*E48)-(0.00000909529*E48^2)+(0.0000001001685*E48^3)-(0.000000001120083*E48^4)+(0.000000000006536332*E48^5)))</f>
        <v>0.996006990827753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4.52134735788053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4.4216952590653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201.923373002944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197.472910269856</v>
      </c>
      <c r="T48" s="32" t="n">
        <v>0.01</v>
      </c>
      <c r="U48" s="32" t="n">
        <v>0.01</v>
      </c>
      <c r="V48" s="32" t="n">
        <v>0.04</v>
      </c>
      <c r="W48" s="32" t="n">
        <v>0.04</v>
      </c>
      <c r="X48" s="32" t="n">
        <v>0.03</v>
      </c>
      <c r="Y48" s="32" t="n">
        <v>0.03</v>
      </c>
      <c r="Z48" s="32" t="n">
        <v>0.05</v>
      </c>
      <c r="AA48" s="32" t="n">
        <v>0.05</v>
      </c>
      <c r="AB48" s="32" t="n">
        <v>1.34</v>
      </c>
      <c r="AC48" s="32" t="n">
        <v>1.31</v>
      </c>
      <c r="AD48" s="152" t="n">
        <v>0.0041</v>
      </c>
      <c r="AE48" s="152" t="n">
        <v>0.0051</v>
      </c>
      <c r="AF48" s="152" t="n">
        <v>0.0035</v>
      </c>
      <c r="AG48" s="152" t="n">
        <v>0.0049</v>
      </c>
      <c r="AH48" s="152" t="n">
        <v>0.006</v>
      </c>
      <c r="AI48" s="152" t="n">
        <v>-9999.9999</v>
      </c>
      <c r="AJ48" s="152" t="n">
        <v>-9999.9999</v>
      </c>
      <c r="AK48" s="152" t="n">
        <v>0.0024</v>
      </c>
      <c r="AL48" s="152" t="n">
        <v>0.0169</v>
      </c>
      <c r="AM48" s="152" t="n">
        <v>0.0129</v>
      </c>
      <c r="AN48" s="152" t="n">
        <v>-9999.9999</v>
      </c>
      <c r="AO48" s="152" t="n">
        <v>0.0058</v>
      </c>
      <c r="AP48" s="152" t="n">
        <v>0.12</v>
      </c>
      <c r="AQ48" s="152"/>
      <c r="AR48" s="152" t="n">
        <v>0.0032</v>
      </c>
      <c r="AS48" s="152" t="n">
        <v>0.0032</v>
      </c>
      <c r="AT48" s="152" t="n">
        <v>0.0064</v>
      </c>
      <c r="AU48" s="152" t="n">
        <v>0.0125</v>
      </c>
      <c r="AV48" s="152" t="n">
        <v>-9999.9999</v>
      </c>
      <c r="AW48" s="152" t="n">
        <v>-9999.9999</v>
      </c>
      <c r="AX48" s="152" t="n">
        <v>0.0503</v>
      </c>
      <c r="AY48" s="152" t="n">
        <v>0.0687</v>
      </c>
      <c r="AZ48" s="152" t="n">
        <v>0.119</v>
      </c>
      <c r="BA48" s="152" t="n">
        <v>-9999.9999</v>
      </c>
      <c r="BB48" s="123"/>
    </row>
    <row r="49" customFormat="false" ht="23.2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277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8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276"/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R28" colorId="64" zoomScale="100" zoomScaleNormal="100" zoomScalePageLayoutView="100" workbookViewId="0">
      <selection pane="topLeft" activeCell="T35" activeCellId="1" sqref="T45:AC45 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4.9637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29.99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-0°29,99</v>
      </c>
      <c r="P9" s="29" t="s">
        <v>16</v>
      </c>
      <c r="Q9" s="33" t="n">
        <f aca="false">IF(ISBLANK(I9),"",IF(ISBLANK(J9),"",IF(J9&gt;60,"ERREUR !!",O11*(I9+(J9/60)))))</f>
        <v>-0.499833333333333</v>
      </c>
      <c r="R9" s="33"/>
      <c r="V9" s="127" t="n">
        <v>4.9715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59.97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-9°59,97</v>
      </c>
      <c r="P10" s="29" t="s">
        <v>17</v>
      </c>
      <c r="Q10" s="33" t="n">
        <f aca="false">IF(ISBLANK(I10),"",IF(ISBLANK(J10),"",IF(J10&gt;60,"ERREUR !!",O12*(I10+(J10/60)))))</f>
        <v>-9.9995</v>
      </c>
      <c r="R10" s="33"/>
      <c r="S10" s="35"/>
      <c r="T10" s="35"/>
      <c r="V10" s="0" t="n">
        <v>4.9657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42087</v>
      </c>
      <c r="K11" s="38"/>
      <c r="L11" s="38"/>
      <c r="M11" s="38"/>
      <c r="N11" s="39" t="str">
        <f aca="false">I9&amp;"°"&amp;J9</f>
        <v>0°29,99</v>
      </c>
      <c r="O11" s="40" t="n">
        <f aca="false">IF(P9=M10,-1,1)</f>
        <v>-1</v>
      </c>
      <c r="P11" s="41" t="str">
        <f aca="false">TEXT(J11,"aaaa-mm-jj")&amp;"T"&amp;TEXT(J12,"hh:mm:ss")&amp;"z"</f>
        <v>2019-03-25T16:30:15z</v>
      </c>
      <c r="Q11" s="41"/>
      <c r="R11" s="41"/>
      <c r="T11" s="42"/>
      <c r="U11" s="42"/>
      <c r="V11" s="5" t="n">
        <v>4.9658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0.687673611111111</v>
      </c>
      <c r="K12" s="45"/>
      <c r="L12" s="45"/>
      <c r="M12" s="45"/>
      <c r="N12" s="46" t="str">
        <f aca="false">I10&amp;"°"&amp;J10</f>
        <v>9°59,97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4.9627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25.9</v>
      </c>
      <c r="S14" s="55" t="s">
        <v>24</v>
      </c>
      <c r="V14" s="189" t="n">
        <f aca="false">AVERAGE(V8:V12)</f>
        <v>4.96588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25.9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4.9659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0.99681349835577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0.020001583057067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5.01151023986011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4.9656070119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0.005999646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0.00402566274550106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1141</v>
      </c>
      <c r="E35" s="135" t="n">
        <v>8</v>
      </c>
      <c r="F35" s="114" t="n">
        <v>5.5939</v>
      </c>
      <c r="G35" s="278" t="n">
        <v>34.9603</v>
      </c>
      <c r="H35" s="113" t="n">
        <v>2000</v>
      </c>
      <c r="I35" s="135" t="n">
        <v>2021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113.12</v>
      </c>
      <c r="K35" s="117" t="n">
        <f aca="false">IF(ISBLANK(E35),"",(0.000824493-(0.0000040899*E35)+(0.000000076438*E35^2)-(0.00000000082467*E35^3)+(0.0000000000053875*E35^4)))</f>
        <v>0.00079626566816</v>
      </c>
      <c r="L35" s="117" t="n">
        <f aca="false">IF(ISBLANK(E35),"",(-0.00000572466+(0.00000010227*E35)-(0.0000000016546*E35^2)))</f>
        <v>-5.0123944E-006</v>
      </c>
      <c r="M35" s="117" t="n">
        <f aca="false">IF(ISBLANK(E35),"",IF(ISBLANK(G35),(O35+(K35*35)+(L35*35^1.5)+(0.00000048314*35^2)),(O35+(K35*G35)+(L35*G35^1.5)+(0.00000048314*G35^2))))</f>
        <v>1.02724300044592</v>
      </c>
      <c r="N35" s="118" t="n">
        <f aca="false">IF(ISBLANK(D35),"",IF(ISBLANK(G35),J35*(1+0.00001*(35-20)),J35*(1+0.00001*(G35-20))))</f>
        <v>113.13692309136</v>
      </c>
      <c r="O35" s="117" t="n">
        <f aca="false">IF(ISBLANK(E35),"",(0.999842594+(0.00006793952*E35)-(0.00000909529*E35^2)+(0.0000001001685*E35^3)-(0.000000001120083*E35^4)+(0.000000000006536332*E35^5)))</f>
        <v>0.999850924194559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5.68052690177304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5.52987647451205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253.692331433184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246.964283351708</v>
      </c>
      <c r="T35" s="32" t="n">
        <v>0.01</v>
      </c>
      <c r="U35" s="32" t="n">
        <v>0.01</v>
      </c>
      <c r="V35" s="122" t="n">
        <v>20.7</v>
      </c>
      <c r="W35" s="122" t="n">
        <v>20.2</v>
      </c>
      <c r="X35" s="122" t="n">
        <v>20.7</v>
      </c>
      <c r="Y35" s="122" t="n">
        <v>20.2</v>
      </c>
      <c r="Z35" s="32" t="n">
        <v>1.69</v>
      </c>
      <c r="AA35" s="32" t="n">
        <v>1.65</v>
      </c>
      <c r="AB35" s="122" t="n">
        <v>24.1</v>
      </c>
      <c r="AC35" s="122" t="n">
        <v>23.5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1144</v>
      </c>
      <c r="E36" s="135" t="n">
        <v>8.9</v>
      </c>
      <c r="F36" s="114" t="n">
        <v>5.0557</v>
      </c>
      <c r="G36" s="278" t="n">
        <v>34.9596</v>
      </c>
      <c r="H36" s="113" t="n">
        <v>1500</v>
      </c>
      <c r="I36" s="135" t="n">
        <v>1514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112.17</v>
      </c>
      <c r="K36" s="117" t="n">
        <f aca="false">IF(ISBLANK(E36),"",(0.000824493-(0.0000040899*E36)+(0.000000076438*E36^2)-(0.00000000082467*E36^3)+(0.0000000000053875*E36^4)))</f>
        <v>0.000793599979577109</v>
      </c>
      <c r="L36" s="117" t="n">
        <f aca="false">IF(ISBLANK(E36),"",(-0.00000572466+(0.00000010227*E36)-(0.0000000016546*E36^2)))</f>
        <v>-4.945517866E-006</v>
      </c>
      <c r="M36" s="117" t="n">
        <f aca="false">IF(ISBLANK(E36),"",IF(ISBLANK(G36),(O36+(K36*35)+(L36*35^1.5)+(0.00000048314*35^2)),(O36+(K36*G36)+(L36*G36^1.5)+(0.00000048314*G36^2))))</f>
        <v>1.02710292943851</v>
      </c>
      <c r="N36" s="118" t="n">
        <f aca="false">IF(ISBLANK(D36),"",IF(ISBLANK(G36),J36*(1+0.00001*(35-20)),J36*(1+0.00001*(G36-20))))</f>
        <v>112.18678018332</v>
      </c>
      <c r="O36" s="117" t="n">
        <f aca="false">IF(ISBLANK(E36),"",(0.999842594+(0.00006793952*E36)-(0.00000909529*E36^2)+(0.0000001001685*E36^3)-(0.000000001120083*E36^4)+(0.000000000006536332*E36^5)))</f>
        <v>0.999790770835288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5.17677551373429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5.04017208534717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231.194794443373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225.094085331605</v>
      </c>
      <c r="T36" s="32" t="n">
        <v>0.01</v>
      </c>
      <c r="U36" s="32" t="n">
        <v>0.01</v>
      </c>
      <c r="V36" s="122" t="n">
        <v>22.4</v>
      </c>
      <c r="W36" s="122" t="n">
        <v>21.9</v>
      </c>
      <c r="X36" s="122" t="n">
        <v>22.4</v>
      </c>
      <c r="Y36" s="122" t="n">
        <v>21.9</v>
      </c>
      <c r="Z36" s="32" t="n">
        <v>1.83</v>
      </c>
      <c r="AA36" s="32" t="n">
        <v>1.79</v>
      </c>
      <c r="AB36" s="122" t="n">
        <v>19.9</v>
      </c>
      <c r="AC36" s="122" t="n">
        <v>19.4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1147</v>
      </c>
      <c r="E37" s="135" t="n">
        <v>9.4</v>
      </c>
      <c r="F37" s="114" t="n">
        <v>3.5008</v>
      </c>
      <c r="G37" s="278" t="n">
        <v>34.6251</v>
      </c>
      <c r="H37" s="113" t="n">
        <v>1000</v>
      </c>
      <c r="I37" s="135" t="n">
        <v>1008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112.9</v>
      </c>
      <c r="K37" s="117" t="n">
        <f aca="false">IF(ISBLANK(E37),"",(0.000824493-(0.0000040899*E37)+(0.000000076438*E37^2)-(0.00000000082467*E37^3)+(0.0000000000053875*E37^4)))</f>
        <v>0.00079215910682294</v>
      </c>
      <c r="L37" s="117" t="n">
        <f aca="false">IF(ISBLANK(E37),"",(-0.00000572466+(0.00000010227*E37)-(0.0000000016546*E37^2)))</f>
        <v>-4.909522456E-006</v>
      </c>
      <c r="M37" s="117" t="n">
        <f aca="false">IF(ISBLANK(E37),"",IF(ISBLANK(G37),(O37+(K37*35)+(L37*35^1.5)+(0.00000048314*35^2)),(O37+(K37*G37)+(L37*G37^1.5)+(0.00000048314*G37^2))))</f>
        <v>1.02676003261716</v>
      </c>
      <c r="N37" s="118" t="n">
        <f aca="false">IF(ISBLANK(D37),"",IF(ISBLANK(G37),J37*(1+0.00001*(35-20)),J37*(1+0.00001*(G37-20))))</f>
        <v>112.9165117379</v>
      </c>
      <c r="O37" s="117" t="n">
        <f aca="false">IF(ISBLANK(E37),"",(0.999842594+(0.00006793952*E37)-(0.00000909529*E37^2)+(0.0000001001685*E37^3)-(0.000000001120083*E37^4)+(0.000000000006536332*E37^5)))</f>
        <v>0.999752498684665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3.55628587589722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3.46359983143521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158.82372721757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154.684368471897</v>
      </c>
      <c r="T37" s="32" t="n">
        <v>0.01</v>
      </c>
      <c r="U37" s="32" t="n">
        <v>0.01</v>
      </c>
      <c r="V37" s="122" t="n">
        <v>33.7</v>
      </c>
      <c r="W37" s="122" t="n">
        <v>32.9</v>
      </c>
      <c r="X37" s="122" t="n">
        <v>33.7</v>
      </c>
      <c r="Y37" s="122" t="n">
        <v>32.9</v>
      </c>
      <c r="Z37" s="32" t="n">
        <v>2.78</v>
      </c>
      <c r="AA37" s="32" t="n">
        <v>2.72</v>
      </c>
      <c r="AB37" s="122" t="n">
        <v>32.6</v>
      </c>
      <c r="AC37" s="122" t="n">
        <v>31.8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1148</v>
      </c>
      <c r="E38" s="135" t="n">
        <v>9.8</v>
      </c>
      <c r="F38" s="114" t="n">
        <v>3.3196</v>
      </c>
      <c r="G38" s="278" t="n">
        <v>34.5043</v>
      </c>
      <c r="H38" s="113" t="n">
        <v>700</v>
      </c>
      <c r="I38" s="135" t="n">
        <v>706.2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112.95</v>
      </c>
      <c r="K38" s="117" t="n">
        <f aca="false">IF(ISBLANK(E38),"",(0.000824493-(0.0000040899*E38)+(0.000000076438*E38^2)-(0.00000000082467*E38^3)+(0.0000000000053875*E38^4)))</f>
        <v>0.00079102660529798</v>
      </c>
      <c r="L38" s="117" t="n">
        <f aca="false">IF(ISBLANK(E38),"",(-0.00000572466+(0.00000010227*E38)-(0.0000000016546*E38^2)))</f>
        <v>-4.881321784E-006</v>
      </c>
      <c r="M38" s="117" t="n">
        <f aca="false">IF(ISBLANK(E38),"",IF(ISBLANK(G38),(O38+(K38*35)+(L38*35^1.5)+(0.00000048314*35^2)),(O38+(K38*G38)+(L38*G38^1.5)+(0.00000048314*G38^2))))</f>
        <v>1.02659910314209</v>
      </c>
      <c r="N38" s="118" t="n">
        <f aca="false">IF(ISBLANK(D38),"",IF(ISBLANK(G38),J38*(1+0.00001*(35-20)),J38*(1+0.00001*(G38-20))))</f>
        <v>112.96638260685</v>
      </c>
      <c r="O38" s="117" t="n">
        <f aca="false">IF(ISBLANK(E38),"",(0.999842594+(0.00006793952*E38)-(0.00000909529*E38^2)+(0.0000001001685*E38^3)-(0.000000001120083*E38^4)+(0.000000000006536332*E38^5)))</f>
        <v>0.999719426978937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3.36989689096099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3.28258312387652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150.499595150318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146.600162312325</v>
      </c>
      <c r="T38" s="32" t="n">
        <v>0.01</v>
      </c>
      <c r="U38" s="32" t="n">
        <v>0.01</v>
      </c>
      <c r="V38" s="122" t="n">
        <v>35.2</v>
      </c>
      <c r="W38" s="122" t="n">
        <v>34.4</v>
      </c>
      <c r="X38" s="122" t="n">
        <v>35.2</v>
      </c>
      <c r="Y38" s="122" t="n">
        <v>34.4</v>
      </c>
      <c r="Z38" s="32" t="n">
        <v>2.83</v>
      </c>
      <c r="AA38" s="32" t="n">
        <v>2.77</v>
      </c>
      <c r="AB38" s="122" t="n">
        <v>30.4</v>
      </c>
      <c r="AC38" s="122" t="n">
        <v>29.7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1149</v>
      </c>
      <c r="E39" s="135" t="n">
        <v>14.3</v>
      </c>
      <c r="F39" s="114" t="n">
        <v>1.944</v>
      </c>
      <c r="G39" s="278" t="n">
        <v>35.03755</v>
      </c>
      <c r="H39" s="113" t="n">
        <v>300</v>
      </c>
      <c r="I39" s="135" t="n">
        <v>300.8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112.57</v>
      </c>
      <c r="K39" s="117" t="n">
        <f aca="false">IF(ISBLANK(E39),"",(0.000824493-(0.0000040899*E39)+(0.000000076438*E39^2)-(0.00000000082467*E39^3)+(0.0000000000053875*E39^4)))</f>
        <v>0.000779452015395849</v>
      </c>
      <c r="L39" s="117" t="n">
        <f aca="false">IF(ISBLANK(E39),"",(-0.00000572466+(0.00000010227*E39)-(0.0000000016546*E39^2)))</f>
        <v>-4.600548154E-006</v>
      </c>
      <c r="M39" s="117" t="n">
        <f aca="false">IF(ISBLANK(E39),"",IF(ISBLANK(G39),(O39+(K39*35)+(L39*35^1.5)+(0.00000048314*35^2)),(O39+(K39*G39)+(L39*G39^1.5)+(0.00000048314*G39^2))))</f>
        <v>1.02615328798922</v>
      </c>
      <c r="N39" s="118" t="n">
        <f aca="false">IF(ISBLANK(D39),"",IF(ISBLANK(G39),J39*(1+0.00001*(35-20)),J39*(1+0.00001*(G39-20))))</f>
        <v>112.586927770035</v>
      </c>
      <c r="O39" s="117" t="n">
        <f aca="false">IF(ISBLANK(E39),"",(0.999842594+(0.00006793952*E39)-(0.00000909529*E39^2)+(0.0000001001685*E39^3)-(0.000000001120083*E39^4)+(0.000000000006536332*E39^5)))</f>
        <v>0.999204217680293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1.97379230235624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1.92348679817998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88.1495642232295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85.9029204067178</v>
      </c>
      <c r="T39" s="32" t="n">
        <v>0.01</v>
      </c>
      <c r="U39" s="32" t="n">
        <v>0.01</v>
      </c>
      <c r="V39" s="122" t="n">
        <v>29.7</v>
      </c>
      <c r="W39" s="122" t="n">
        <v>29.1</v>
      </c>
      <c r="X39" s="122" t="n">
        <v>29.7</v>
      </c>
      <c r="Y39" s="122" t="n">
        <v>29</v>
      </c>
      <c r="Z39" s="32" t="n">
        <v>2.23</v>
      </c>
      <c r="AA39" s="32" t="n">
        <v>2.18</v>
      </c>
      <c r="AB39" s="122" t="n">
        <v>13.1</v>
      </c>
      <c r="AC39" s="122" t="n">
        <v>12.8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/>
      <c r="B40" s="111"/>
      <c r="C40" s="112" t="n">
        <v>6</v>
      </c>
      <c r="D40" s="113"/>
      <c r="E40" s="135"/>
      <c r="F40" s="114"/>
      <c r="G40" s="278"/>
      <c r="H40" s="113"/>
      <c r="I40" s="135"/>
      <c r="J40" s="116"/>
      <c r="K40" s="117"/>
      <c r="L40" s="117"/>
      <c r="M40" s="117"/>
      <c r="N40" s="118"/>
      <c r="O40" s="117"/>
      <c r="P40" s="119"/>
      <c r="Q40" s="120"/>
      <c r="R40" s="121"/>
      <c r="S40" s="121"/>
      <c r="T40" s="32"/>
      <c r="U40" s="32"/>
      <c r="V40" s="122"/>
      <c r="W40" s="122"/>
      <c r="X40" s="122"/>
      <c r="Y40" s="122"/>
      <c r="Z40" s="32"/>
      <c r="AA40" s="32"/>
      <c r="AB40" s="32"/>
      <c r="AC40" s="3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1150</v>
      </c>
      <c r="E41" s="135" t="n">
        <v>18.4</v>
      </c>
      <c r="F41" s="114" t="n">
        <v>3.7752</v>
      </c>
      <c r="G41" s="278" t="n">
        <v>35.78105</v>
      </c>
      <c r="H41" s="113" t="n">
        <v>100</v>
      </c>
      <c r="I41" s="135" t="n">
        <v>98.9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111.94</v>
      </c>
      <c r="K41" s="117" t="n">
        <f aca="false">IF(ISBLANK(E41),"",(0.000824493-(0.0000040899*E41)+(0.000000076438*E41^2)-(0.00000000082467*E41^3)+(0.0000000000053875*E41^4)))</f>
        <v>0.00077059793494784</v>
      </c>
      <c r="L41" s="117" t="n">
        <f aca="false">IF(ISBLANK(E41),"",(-0.00000572466+(0.00000010227*E41)-(0.0000000016546*E41^2)))</f>
        <v>-4.403073376E-006</v>
      </c>
      <c r="M41" s="117" t="n">
        <f aca="false">IF(ISBLANK(E41),"",IF(ISBLANK(G41),(O41+(K41*35)+(L41*35^1.5)+(0.00000048314*35^2)),(O41+(K41*G41)+(L41*G41^1.5)+(0.00000048314*G41^2))))</f>
        <v>1.02577173709748</v>
      </c>
      <c r="N41" s="118" t="n">
        <f aca="false">IF(ISBLANK(D41),"",IF(ISBLANK(G41),J41*(1+0.00001*(35-20)),J41*(1+0.00001*(G41-20))))</f>
        <v>111.95766530737</v>
      </c>
      <c r="O41" s="117" t="n">
        <f aca="false">IF(ISBLANK(E41),"",(0.999842594+(0.00006793952*E41)-(0.00000909529*E41^2)+(0.0000001001685*E41^3)-(0.000000001120083*E41^4)+(0.000000000006536332*E41^5)))</f>
        <v>0.998522778246976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3.86971056262904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3.77248701897242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172.821273727013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168.479270267308</v>
      </c>
      <c r="T41" s="32" t="n">
        <v>0.09</v>
      </c>
      <c r="U41" s="32" t="n">
        <v>0.09</v>
      </c>
      <c r="V41" s="122" t="n">
        <v>11.3</v>
      </c>
      <c r="W41" s="122" t="n">
        <v>11</v>
      </c>
      <c r="X41" s="122" t="n">
        <v>11.2</v>
      </c>
      <c r="Y41" s="122" t="n">
        <v>10.9</v>
      </c>
      <c r="Z41" s="32" t="n">
        <v>0.98</v>
      </c>
      <c r="AA41" s="32" t="n">
        <v>0.96</v>
      </c>
      <c r="AB41" s="32" t="n">
        <v>4.81</v>
      </c>
      <c r="AC41" s="32" t="n">
        <v>4.7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1152</v>
      </c>
      <c r="E42" s="135" t="n">
        <v>18.6</v>
      </c>
      <c r="F42" s="114" t="n">
        <v>3.7971</v>
      </c>
      <c r="G42" s="278" t="n">
        <v>35.78485</v>
      </c>
      <c r="H42" s="113" t="n">
        <v>100</v>
      </c>
      <c r="I42" s="135" t="n">
        <v>99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112.54</v>
      </c>
      <c r="K42" s="117" t="n">
        <f aca="false">IF(ISBLANK(E42),"",(0.000824493-(0.0000040899*E42)+(0.000000076438*E42^2)-(0.00000000082467*E42^3)+(0.0000000000053875*E42^4)))</f>
        <v>0.0007702035386151</v>
      </c>
      <c r="L42" s="117" t="n">
        <f aca="false">IF(ISBLANK(E42),"",(-0.00000572466+(0.00000010227*E42)-(0.0000000016546*E42^2)))</f>
        <v>-4.394863416E-006</v>
      </c>
      <c r="M42" s="117" t="n">
        <f aca="false">IF(ISBLANK(E42),"",IF(ISBLANK(G42),(O42+(K42*35)+(L42*35^1.5)+(0.00000048314*35^2)),(O42+(K42*G42)+(L42*G42^1.5)+(0.00000048314*G42^2))))</f>
        <v>1.02572423520948</v>
      </c>
      <c r="N42" s="118" t="n">
        <f aca="false">IF(ISBLANK(D42),"",IF(ISBLANK(G42),J42*(1+0.00001*(35-20)),J42*(1+0.00001*(G42-20))))</f>
        <v>112.55776427019</v>
      </c>
      <c r="O42" s="117" t="n">
        <f aca="false">IF(ISBLANK(E42),"",(0.999842594+(0.00006793952*E42)-(0.00000909529*E42^2)+(0.0000001001685*E42^3)-(0.000000001120083*E42^4)+(0.000000000006536332*E42^5)))</f>
        <v>0.998484722762994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3.8711167703216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3.7740326663248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172.884074962563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168.548298878066</v>
      </c>
      <c r="T42" s="32" t="n">
        <v>0.09</v>
      </c>
      <c r="U42" s="32" t="n">
        <v>0.09</v>
      </c>
      <c r="V42" s="122" t="n">
        <v>11.1</v>
      </c>
      <c r="W42" s="122" t="n">
        <v>10.9</v>
      </c>
      <c r="X42" s="122" t="n">
        <v>11</v>
      </c>
      <c r="Y42" s="122" t="n">
        <v>10.8</v>
      </c>
      <c r="Z42" s="32" t="n">
        <v>0.98</v>
      </c>
      <c r="AA42" s="32" t="n">
        <v>0.96</v>
      </c>
      <c r="AB42" s="32" t="n">
        <v>4.7</v>
      </c>
      <c r="AC42" s="32" t="n">
        <v>4.59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1154</v>
      </c>
      <c r="E43" s="135" t="n">
        <v>21</v>
      </c>
      <c r="F43" s="114" t="n">
        <v>3.9482</v>
      </c>
      <c r="G43" s="278" t="n">
        <v>36.2148</v>
      </c>
      <c r="H43" s="113" t="n">
        <v>80</v>
      </c>
      <c r="I43" s="135" t="n">
        <v>79.3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112.46</v>
      </c>
      <c r="K43" s="117" t="n">
        <f aca="false">IF(ISBLANK(E43),"",(0.000824493-(0.0000040899*E43)+(0.000000076438*E43^2)-(0.00000000082467*E43^3)+(0.0000000000053875*E43^4)))</f>
        <v>0.0007657247555175</v>
      </c>
      <c r="L43" s="117" t="n">
        <f aca="false">IF(ISBLANK(E43),"",(-0.00000572466+(0.00000010227*E43)-(0.0000000016546*E43^2)))</f>
        <v>-4.3066686E-006</v>
      </c>
      <c r="M43" s="117" t="n">
        <f aca="false">IF(ISBLANK(E43),"",IF(ISBLANK(G43),(O43+(K43*35)+(L43*35^1.5)+(0.00000048314*35^2)),(O43+(K43*G43)+(L43*G43^1.5)+(0.00000048314*G43^2))))</f>
        <v>1.02542045586824</v>
      </c>
      <c r="N43" s="118" t="n">
        <f aca="false">IF(ISBLANK(D43),"",IF(ISBLANK(G43),J43*(1+0.00001*(35-20)),J43*(1+0.00001*(G43-20))))</f>
        <v>112.47823516408</v>
      </c>
      <c r="O43" s="117" t="n">
        <f aca="false">IF(ISBLANK(E43),"",(0.999842594+(0.00006793952*E43)-(0.00000909529*E43^2)+(0.0000001001685*E43^3)-(0.000000001120083*E43^4)+(0.000000000006536332*E43^5)))</f>
        <v>0.997994821686634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4.02867913275447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3.92880706611546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179.920810068814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175.460523572716</v>
      </c>
      <c r="T43" s="32" t="n">
        <v>0.29</v>
      </c>
      <c r="U43" s="32" t="n">
        <v>0.28</v>
      </c>
      <c r="V43" s="32" t="n">
        <v>6.55</v>
      </c>
      <c r="W43" s="32" t="n">
        <v>6.4</v>
      </c>
      <c r="X43" s="32" t="n">
        <v>6.26</v>
      </c>
      <c r="Y43" s="32" t="n">
        <v>6.12</v>
      </c>
      <c r="Z43" s="32" t="n">
        <v>0.7</v>
      </c>
      <c r="AA43" s="32" t="n">
        <v>0.68</v>
      </c>
      <c r="AB43" s="32" t="n">
        <v>3.09</v>
      </c>
      <c r="AC43" s="32" t="n">
        <v>3.02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1155</v>
      </c>
      <c r="E44" s="135" t="n">
        <v>24</v>
      </c>
      <c r="F44" s="114" t="n">
        <v>4.468</v>
      </c>
      <c r="G44" s="278" t="n">
        <v>36.58445</v>
      </c>
      <c r="H44" s="113" t="n">
        <v>60</v>
      </c>
      <c r="I44" s="135" t="n">
        <v>57.9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113.72</v>
      </c>
      <c r="K44" s="117" t="n">
        <f aca="false">IF(ISBLANK(E44),"",(0.000824493-(0.0000040899*E44)+(0.000000076438*E44^2)-(0.00000000082467*E44^3)+(0.0000000000053875*E44^4)))</f>
        <v>0.00076075089312</v>
      </c>
      <c r="L44" s="117" t="n">
        <f aca="false">IF(ISBLANK(E44),"",(-0.00000572466+(0.00000010227*E44)-(0.0000000016546*E44^2)))</f>
        <v>-4.2232296E-006</v>
      </c>
      <c r="M44" s="117" t="n">
        <f aca="false">IF(ISBLANK(E44),"",IF(ISBLANK(G44),(O44+(K44*35)+(L44*35^1.5)+(0.00000048314*35^2)),(O44+(K44*G44)+(L44*G44^1.5)+(0.00000048314*G44^2))))</f>
        <v>1.02484319077762</v>
      </c>
      <c r="N44" s="118" t="n">
        <f aca="false">IF(ISBLANK(D44),"",IF(ISBLANK(G44),J44*(1+0.00001*(35-20)),J44*(1+0.00001*(G44-20))))</f>
        <v>113.73885983654</v>
      </c>
      <c r="O44" s="117" t="n">
        <f aca="false">IF(ISBLANK(E44),"",(0.999842594+(0.00006793952*E44)-(0.00000909529*E44^2)+(0.0000001001685*E44^3)-(0.000000001120083*E44^4)+(0.000000000006536332*E44^5)))</f>
        <v>0.997299414480647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4.50964917407984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4.400330913706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201.400932114406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196.51877860611</v>
      </c>
      <c r="T44" s="32" t="n">
        <v>0.01</v>
      </c>
      <c r="U44" s="32" t="n">
        <v>0.01</v>
      </c>
      <c r="V44" s="32" t="n">
        <v>0.12</v>
      </c>
      <c r="W44" s="32" t="n">
        <v>0.12</v>
      </c>
      <c r="X44" s="32" t="n">
        <v>0.11</v>
      </c>
      <c r="Y44" s="32" t="n">
        <v>0.11</v>
      </c>
      <c r="Z44" s="32" t="n">
        <v>0.26</v>
      </c>
      <c r="AA44" s="32" t="n">
        <v>0.25</v>
      </c>
      <c r="AB44" s="32" t="n">
        <v>1.8</v>
      </c>
      <c r="AC44" s="32" t="n">
        <v>1.76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278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1162</v>
      </c>
      <c r="E46" s="135" t="n">
        <v>26</v>
      </c>
      <c r="F46" s="114" t="n">
        <v>4.587</v>
      </c>
      <c r="G46" s="278" t="n">
        <v>36.49645</v>
      </c>
      <c r="H46" s="113" t="n">
        <v>40</v>
      </c>
      <c r="I46" s="135" t="n">
        <v>40.7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112.51</v>
      </c>
      <c r="K46" s="117" t="n">
        <f aca="false">IF(ISBLANK(E46),"",(0.000824493-(0.0000040899*E46)+(0.000000076438*E46^2)-(0.00000000082467*E46^3)+(0.0000000000053875*E46^4)))</f>
        <v>0.00075779524628</v>
      </c>
      <c r="L46" s="117" t="n">
        <f aca="false">IF(ISBLANK(E46),"",(-0.00000572466+(0.00000010227*E46)-(0.0000000016546*E46^2)))</f>
        <v>-4.1841496E-006</v>
      </c>
      <c r="M46" s="117" t="n">
        <f aca="false">IF(ISBLANK(E46),"",IF(ISBLANK(G46),(O46+(K46*35)+(L46*35^1.5)+(0.00000048314*35^2)),(O46+(K46*G46)+(L46*G46^1.5)+(0.00000048314*G46^2))))</f>
        <v>1.02416481537848</v>
      </c>
      <c r="N46" s="118" t="n">
        <f aca="false">IF(ISBLANK(D46),"",IF(ISBLANK(G46),J46*(1+0.00001*(35-20)),J46*(1+0.00001*(G46-20))))</f>
        <v>112.528560155895</v>
      </c>
      <c r="O46" s="117" t="n">
        <f aca="false">IF(ISBLANK(E46),"",(0.999842594+(0.00006793952*E46)-(0.00000909529*E46^2)+(0.0000001001685*E46^3)-(0.000000001120083*E46^4)+(0.000000000006536332*E46^5)))</f>
        <v>0.996786976605145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4.68088264692718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4.57043883625056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209.048219011768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204.11579842695</v>
      </c>
      <c r="T46" s="32" t="n">
        <v>0.01</v>
      </c>
      <c r="U46" s="32" t="n">
        <v>0.01</v>
      </c>
      <c r="V46" s="32" t="n">
        <v>0.11</v>
      </c>
      <c r="W46" s="32" t="n">
        <v>0.11</v>
      </c>
      <c r="X46" s="32" t="n">
        <v>0.1</v>
      </c>
      <c r="Y46" s="32" t="n">
        <v>0.1</v>
      </c>
      <c r="Z46" s="32" t="n">
        <v>0.12</v>
      </c>
      <c r="AA46" s="32" t="n">
        <v>0.12</v>
      </c>
      <c r="AB46" s="32" t="n">
        <v>1.44</v>
      </c>
      <c r="AC46" s="32" t="n">
        <v>1.41</v>
      </c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1164</v>
      </c>
      <c r="E47" s="135" t="n">
        <v>28.8</v>
      </c>
      <c r="F47" s="114" t="n">
        <v>4.4501</v>
      </c>
      <c r="G47" s="278" t="n">
        <v>34.99335</v>
      </c>
      <c r="H47" s="113" t="n">
        <v>20</v>
      </c>
      <c r="I47" s="135" t="n">
        <v>20.5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112.71</v>
      </c>
      <c r="K47" s="117" t="n">
        <f aca="false">IF(ISBLANK(E47),"",(0.000824493-(0.0000040899*E47)+(0.000000076438*E47^2)-(0.00000000082467*E47^3)+(0.0000000000053875*E47^4)))</f>
        <v>0.00075411144553728</v>
      </c>
      <c r="L47" s="117" t="n">
        <f aca="false">IF(ISBLANK(E47),"",(-0.00000572466+(0.00000010227*E47)-(0.0000000016546*E47^2)))</f>
        <v>-4.151675424E-006</v>
      </c>
      <c r="M47" s="117" t="n">
        <f aca="false">IF(ISBLANK(E47),"",IF(ISBLANK(G47),(O47+(K47*35)+(L47*35^1.5)+(0.00000048314*35^2)),(O47+(K47*G47)+(L47*G47^1.5)+(0.00000048314*G47^2))))</f>
        <v>1.02212808568443</v>
      </c>
      <c r="N47" s="118" t="n">
        <f aca="false">IF(ISBLANK(D47),"",IF(ISBLANK(G47),J47*(1+0.00001*(35-20)),J47*(1+0.00001*(G47-20))))</f>
        <v>112.726899004785</v>
      </c>
      <c r="O47" s="117" t="n">
        <f aca="false">IF(ISBLANK(E47),"",(0.999842594+(0.00006793952*E47)-(0.00000909529*E47^2)+(0.0000001001685*E47^3)-(0.000000001120083*E47^4)+(0.000000000006536332*E47^5)))</f>
        <v>0.996006990827753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4.53258117960671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4.43445517551908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202.425075481236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198.042768138682</v>
      </c>
      <c r="T47" s="32" t="n">
        <v>0.01</v>
      </c>
      <c r="U47" s="32" t="n">
        <v>0.01</v>
      </c>
      <c r="V47" s="32" t="n">
        <v>0.1</v>
      </c>
      <c r="W47" s="32" t="n">
        <v>0.1</v>
      </c>
      <c r="X47" s="32" t="n">
        <v>0.09</v>
      </c>
      <c r="Y47" s="32" t="n">
        <v>0.09</v>
      </c>
      <c r="Z47" s="32" t="n">
        <v>0.03</v>
      </c>
      <c r="AA47" s="32" t="n">
        <v>0.03</v>
      </c>
      <c r="AB47" s="32" t="n">
        <v>1.29</v>
      </c>
      <c r="AC47" s="32" t="n">
        <v>1.26</v>
      </c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1165</v>
      </c>
      <c r="E48" s="135" t="n">
        <v>29.5</v>
      </c>
      <c r="F48" s="114" t="n">
        <v>4.4694</v>
      </c>
      <c r="G48" s="279" t="n">
        <v>34.9309</v>
      </c>
      <c r="H48" s="142" t="n">
        <v>0</v>
      </c>
      <c r="I48" s="142" t="n">
        <v>3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113.54</v>
      </c>
      <c r="K48" s="117" t="n">
        <f aca="false">IF(ISBLANK(E48),"",(0.000824493-(0.0000040899*E48)+(0.000000076438*E48^2)-(0.00000000082467*E48^3)+(0.0000000000053875*E48^4)))</f>
        <v>0.000753270024657969</v>
      </c>
      <c r="L48" s="117" t="n">
        <f aca="false">IF(ISBLANK(E48),"",(-0.00000572466+(0.00000010227*E48)-(0.0000000016546*E48^2)))</f>
        <v>-4.14761065E-006</v>
      </c>
      <c r="M48" s="117" t="n">
        <f aca="false">IF(ISBLANK(E48),"",IF(ISBLANK(G48),(O48+(K48*35)+(L48*35^1.5)+(0.00000048314*35^2)),(O48+(K48*G48)+(L48*G48^1.5)+(0.00000048314*G48^2))))</f>
        <v>1.02184658757537</v>
      </c>
      <c r="N48" s="118" t="n">
        <f aca="false">IF(ISBLANK(D48),"",IF(ISBLANK(G48),J48*(1+0.00001*(35-20)),J48*(1+0.00001*(G48-20))))</f>
        <v>113.55695254386</v>
      </c>
      <c r="O48" s="117" t="n">
        <f aca="false">IF(ISBLANK(E48),"",(0.999842594+(0.00006793952*E48)-(0.00000909529*E48^2)+(0.0000001001685*E48^3)-(0.000000001120083*E48^4)+(0.000000000006536332*E48^5)))</f>
        <v>0.995800949589288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4.51842489983515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4.42182315307861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201.792856026638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197.478622016491</v>
      </c>
      <c r="T48" s="32" t="n">
        <v>0.01</v>
      </c>
      <c r="U48" s="32" t="n">
        <v>0.01</v>
      </c>
      <c r="V48" s="32" t="n">
        <v>0.12</v>
      </c>
      <c r="W48" s="32" t="n">
        <v>0.12</v>
      </c>
      <c r="X48" s="32" t="n">
        <v>0.11</v>
      </c>
      <c r="Y48" s="32" t="n">
        <v>0.11</v>
      </c>
      <c r="Z48" s="32" t="n">
        <v>0.07</v>
      </c>
      <c r="AA48" s="32" t="n">
        <v>0.07</v>
      </c>
      <c r="AB48" s="32" t="n">
        <v>1.22</v>
      </c>
      <c r="AC48" s="32" t="n">
        <v>1.19</v>
      </c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23.2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277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8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276"/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18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K28" colorId="64" zoomScale="100" zoomScaleNormal="100" zoomScalePageLayoutView="100" workbookViewId="0">
      <selection pane="topLeft" activeCell="AZ41" activeCellId="1" sqref="T45:AC45 AZ4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4.9637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0.4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-0°0,4</v>
      </c>
      <c r="P9" s="29" t="s">
        <v>16</v>
      </c>
      <c r="Q9" s="33" t="n">
        <f aca="false">IF(ISBLANK(I9),"",IF(ISBLANK(J9),"",IF(J9&gt;60,"ERREUR !!",O11*(I9+(J9/60)))))</f>
        <v>-0.00666666666666667</v>
      </c>
      <c r="R9" s="33"/>
      <c r="V9" s="127" t="n">
        <v>4.9715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-10°0,01</v>
      </c>
      <c r="P10" s="29" t="s">
        <v>17</v>
      </c>
      <c r="Q10" s="33" t="n">
        <f aca="false">IF(ISBLANK(I10),"",IF(ISBLANK(J10),"",IF(J10&gt;60,"ERREUR !!",O12*(I10+(J10/60)))))</f>
        <v>-10.0001666666667</v>
      </c>
      <c r="R10" s="33"/>
      <c r="S10" s="35"/>
      <c r="T10" s="35"/>
      <c r="V10" s="0" t="n">
        <v>4.9657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42087</v>
      </c>
      <c r="K11" s="38"/>
      <c r="L11" s="38"/>
      <c r="M11" s="38"/>
      <c r="N11" s="39" t="str">
        <f aca="false">I9&amp;"°"&amp;J9</f>
        <v>0°0,4</v>
      </c>
      <c r="O11" s="40" t="n">
        <f aca="false">IF(P9=M10,-1,1)</f>
        <v>-1</v>
      </c>
      <c r="P11" s="41" t="str">
        <f aca="false">TEXT(J11,"aaaa-mm-jj")&amp;"T"&amp;TEXT(J12,"hh:mm:ss")&amp;"z"</f>
        <v>2019-03-25T21:07:28z</v>
      </c>
      <c r="Q11" s="41"/>
      <c r="R11" s="41"/>
      <c r="T11" s="42"/>
      <c r="U11" s="42"/>
      <c r="V11" s="5" t="n">
        <v>4.9658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0.880185185185185</v>
      </c>
      <c r="K12" s="45"/>
      <c r="L12" s="45"/>
      <c r="M12" s="45"/>
      <c r="N12" s="46" t="str">
        <f aca="false">I10&amp;"°"&amp;J10</f>
        <v>10°0,01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4.9627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25.9</v>
      </c>
      <c r="S14" s="55" t="s">
        <v>24</v>
      </c>
      <c r="V14" s="189" t="n">
        <f aca="false">AVERAGE(V8:V12)</f>
        <v>4.96588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25.9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4.9659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0.99681349835577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0.020001583057067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5.01151023986011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4.9656070119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0.005999646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0.00402566274550106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1167</v>
      </c>
      <c r="E35" s="135" t="n">
        <v>6.6</v>
      </c>
      <c r="F35" s="114" t="n">
        <v>5.5794</v>
      </c>
      <c r="G35" s="278" t="n">
        <v>34.96105</v>
      </c>
      <c r="H35" s="113" t="n">
        <v>2000</v>
      </c>
      <c r="I35" s="135" t="n">
        <v>2022.6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111.84</v>
      </c>
      <c r="K35" s="117" t="n">
        <f aca="false">IF(ISBLANK(E35),"",(0.000824493-(0.0000040899*E35)+(0.000000076438*E35^2)-(0.00000000082467*E35^3)+(0.0000000000053875*E35^4)))</f>
        <v>0.0008006024325927</v>
      </c>
      <c r="L35" s="117" t="n">
        <f aca="false">IF(ISBLANK(E35),"",(-0.00000572466+(0.00000010227*E35)-(0.0000000016546*E35^2)))</f>
        <v>-5.121752376E-006</v>
      </c>
      <c r="M35" s="117" t="n">
        <f aca="false">IF(ISBLANK(E35),"",IF(ISBLANK(G35),(O35+(K35*35)+(L35*35^1.5)+(0.00000048314*35^2)),(O35+(K35*G35)+(L35*G35^1.5)+(0.00000048314*G35^2))))</f>
        <v>1.02744323567565</v>
      </c>
      <c r="N35" s="118" t="n">
        <f aca="false">IF(ISBLANK(D35),"",IF(ISBLANK(G35),J35*(1+0.00001*(35-20)),J35*(1+0.00001*(G35-20))))</f>
        <v>111.85673243832</v>
      </c>
      <c r="O35" s="117" t="n">
        <f aca="false">IF(ISBLANK(E35),"",(0.999842594+(0.00006793952*E35)-(0.00000909529*E35^2)+(0.0000001001685*E35^3)-(0.000000001120083*E35^4)+(0.000000000006536332*E35^5)))</f>
        <v>0.999921558571369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5.73180531421886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5.57870752874205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255.982425333014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249.14507823362</v>
      </c>
      <c r="T35" s="32" t="n">
        <v>0</v>
      </c>
      <c r="U35" s="32" t="n">
        <v>0</v>
      </c>
      <c r="V35" s="122" t="n">
        <v>20.3</v>
      </c>
      <c r="W35" s="122" t="n">
        <v>19.8</v>
      </c>
      <c r="X35" s="122" t="n">
        <v>20.3</v>
      </c>
      <c r="Y35" s="122" t="n">
        <v>19.8</v>
      </c>
      <c r="Z35" s="32" t="n">
        <v>1.67</v>
      </c>
      <c r="AA35" s="32" t="n">
        <v>1.63</v>
      </c>
      <c r="AB35" s="122" t="n">
        <v>23.1</v>
      </c>
      <c r="AC35" s="122" t="n">
        <v>22.6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1168</v>
      </c>
      <c r="E36" s="135" t="n">
        <v>7.3</v>
      </c>
      <c r="F36" s="114" t="n">
        <v>5.1855</v>
      </c>
      <c r="G36" s="278" t="n">
        <v>34.97015</v>
      </c>
      <c r="H36" s="113" t="n">
        <v>1500</v>
      </c>
      <c r="I36" s="135" t="n">
        <v>1513.4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112.77</v>
      </c>
      <c r="K36" s="117" t="n">
        <f aca="false">IF(ISBLANK(E36),"",(0.000824493-(0.0000040899*E36)+(0.000000076438*E36^2)-(0.00000000082467*E36^3)+(0.0000000000053875*E36^4)))</f>
        <v>0.000798404599922949</v>
      </c>
      <c r="L36" s="117" t="n">
        <f aca="false">IF(ISBLANK(E36),"",(-0.00000572466+(0.00000010227*E36)-(0.0000000016546*E36^2)))</f>
        <v>-5.066262634E-006</v>
      </c>
      <c r="M36" s="117" t="n">
        <f aca="false">IF(ISBLANK(E36),"",IF(ISBLANK(G36),(O36+(K36*35)+(L36*35^1.5)+(0.00000048314*35^2)),(O36+(K36*G36)+(L36*G36^1.5)+(0.00000048314*G36^2))))</f>
        <v>1.02735325967545</v>
      </c>
      <c r="N36" s="118" t="n">
        <f aca="false">IF(ISBLANK(D36),"",IF(ISBLANK(G36),J36*(1+0.00001*(35-20)),J36*(1+0.00001*(G36-20))))</f>
        <v>112.786881838155</v>
      </c>
      <c r="O36" s="117" t="n">
        <f aca="false">IF(ISBLANK(E36),"",(0.999842594+(0.00006793952*E36)-(0.00000909529*E36^2)+(0.0000001001685*E36^3)-(0.000000001120083*E36^4)+(0.000000000006536332*E36^5)))</f>
        <v>0.999889786405409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5.28131301246707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5.14069816076263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235.86343913678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229.583579859659</v>
      </c>
      <c r="T36" s="32" t="n">
        <v>0.01</v>
      </c>
      <c r="U36" s="32" t="n">
        <v>0.01</v>
      </c>
      <c r="V36" s="122" t="n">
        <v>21.5</v>
      </c>
      <c r="W36" s="122" t="n">
        <v>21</v>
      </c>
      <c r="X36" s="122" t="n">
        <v>21.5</v>
      </c>
      <c r="Y36" s="122" t="n">
        <v>21</v>
      </c>
      <c r="Z36" s="32" t="n">
        <v>1.76</v>
      </c>
      <c r="AA36" s="32" t="n">
        <v>1.72</v>
      </c>
      <c r="AB36" s="122" t="n">
        <v>18.9</v>
      </c>
      <c r="AC36" s="122" t="n">
        <v>18.4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1169</v>
      </c>
      <c r="E37" s="135" t="n">
        <v>8.3</v>
      </c>
      <c r="F37" s="114" t="n">
        <v>3.5487</v>
      </c>
      <c r="G37" s="278" t="n">
        <v>34.66575</v>
      </c>
      <c r="H37" s="113" t="n">
        <v>1000</v>
      </c>
      <c r="I37" s="135" t="n">
        <v>1006.8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112.4</v>
      </c>
      <c r="K37" s="117" t="n">
        <f aca="false">IF(ISBLANK(E37),"",(0.000824493-(0.0000040899*E37)+(0.000000076438*E37^2)-(0.00000000082467*E37^3)+(0.0000000000053875*E37^4)))</f>
        <v>0.000795366676405149</v>
      </c>
      <c r="L37" s="117" t="n">
        <f aca="false">IF(ISBLANK(E37),"",(-0.00000572466+(0.00000010227*E37)-(0.0000000016546*E37^2)))</f>
        <v>-4.989804394E-006</v>
      </c>
      <c r="M37" s="117" t="n">
        <f aca="false">IF(ISBLANK(E37),"",IF(ISBLANK(G37),(O37+(K37*35)+(L37*35^1.5)+(0.00000048314*35^2)),(O37+(K37*G37)+(L37*G37^1.5)+(0.00000048314*G37^2))))</f>
        <v>1.02696627525546</v>
      </c>
      <c r="N37" s="118" t="n">
        <f aca="false">IF(ISBLANK(D37),"",IF(ISBLANK(G37),J37*(1+0.00001*(35-20)),J37*(1+0.00001*(G37-20))))</f>
        <v>112.416484303</v>
      </c>
      <c r="O37" s="117" t="n">
        <f aca="false">IF(ISBLANK(E37),"",(0.999842594+(0.00006793952*E37)-(0.00000909529*E37^2)+(0.0000001001685*E37^3)-(0.000000001120083*E37^4)+(0.000000000006536332*E37^5)))</f>
        <v>0.999832134276928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3.62148760059404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3.5263938922368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161.73563624253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157.488751227295</v>
      </c>
      <c r="T37" s="32" t="n">
        <v>0</v>
      </c>
      <c r="U37" s="32" t="n">
        <v>0</v>
      </c>
      <c r="V37" s="122" t="n">
        <v>32.3</v>
      </c>
      <c r="W37" s="122" t="n">
        <v>31.6</v>
      </c>
      <c r="X37" s="122" t="n">
        <v>32.3</v>
      </c>
      <c r="Y37" s="122" t="n">
        <v>31.6</v>
      </c>
      <c r="Z37" s="32" t="n">
        <v>2.65</v>
      </c>
      <c r="AA37" s="32" t="n">
        <v>2.59</v>
      </c>
      <c r="AB37" s="122" t="n">
        <v>30.7</v>
      </c>
      <c r="AC37" s="122" t="n">
        <v>30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1171</v>
      </c>
      <c r="E38" s="135" t="n">
        <v>9.9</v>
      </c>
      <c r="F38" s="114" t="n">
        <v>3.23</v>
      </c>
      <c r="G38" s="278" t="n">
        <v>34.51135</v>
      </c>
      <c r="H38" s="113" t="n">
        <v>700</v>
      </c>
      <c r="I38" s="135" t="n">
        <v>704.6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112.42</v>
      </c>
      <c r="K38" s="117" t="n">
        <f aca="false">IF(ISBLANK(E38),"",(0.000824493-(0.0000040899*E38)+(0.000000076438*E38^2)-(0.00000000082467*E38^3)+(0.0000000000053875*E38^4)))</f>
        <v>0.000790746254013709</v>
      </c>
      <c r="L38" s="117" t="n">
        <f aca="false">IF(ISBLANK(E38),"",(-0.00000572466+(0.00000010227*E38)-(0.0000000016546*E38^2)))</f>
        <v>-4.874354346E-006</v>
      </c>
      <c r="M38" s="117" t="n">
        <f aca="false">IF(ISBLANK(E38),"",IF(ISBLANK(G38),(O38+(K38*35)+(L38*35^1.5)+(0.00000048314*35^2)),(O38+(K38*G38)+(L38*G38^1.5)+(0.00000048314*G38^2))))</f>
        <v>1.02658774342933</v>
      </c>
      <c r="N38" s="118" t="n">
        <f aca="false">IF(ISBLANK(D38),"",IF(ISBLANK(G38),J38*(1+0.00001*(35-20)),J38*(1+0.00001*(G38-20))))</f>
        <v>112.43631365967</v>
      </c>
      <c r="O38" s="117" t="n">
        <f aca="false">IF(ISBLANK(E38),"",(0.999842594+(0.00006793952*E38)-(0.00000909529*E38^2)+(0.0000001001685*E38^3)-(0.000000001120083*E38^4)+(0.000000000006536332*E38^5)))</f>
        <v>0.999710821396544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3.29426206788153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3.20894350138744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147.121743951589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143.311416771963</v>
      </c>
      <c r="T38" s="32" t="n">
        <v>0.01</v>
      </c>
      <c r="U38" s="32" t="n">
        <v>0.01</v>
      </c>
      <c r="V38" s="122" t="n">
        <v>34.9</v>
      </c>
      <c r="W38" s="122" t="n">
        <v>34.1</v>
      </c>
      <c r="X38" s="122" t="n">
        <v>34.8</v>
      </c>
      <c r="Y38" s="122" t="n">
        <v>34.1</v>
      </c>
      <c r="Z38" s="32" t="n">
        <v>2.82</v>
      </c>
      <c r="AA38" s="32" t="n">
        <v>2.76</v>
      </c>
      <c r="AB38" s="122" t="n">
        <v>29</v>
      </c>
      <c r="AC38" s="122" t="n">
        <v>28.3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1172</v>
      </c>
      <c r="E39" s="135" t="n">
        <v>13.1</v>
      </c>
      <c r="F39" s="114" t="n">
        <v>2.1039</v>
      </c>
      <c r="G39" s="278" t="n">
        <v>34.9694</v>
      </c>
      <c r="H39" s="113" t="n">
        <v>300</v>
      </c>
      <c r="I39" s="135" t="n">
        <v>302.3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112.69</v>
      </c>
      <c r="K39" s="117" t="n">
        <f aca="false">IF(ISBLANK(E39),"",(0.000824493-(0.0000040899*E39)+(0.000000076438*E39^2)-(0.00000000082467*E39^3)+(0.0000000000053875*E39^4)))</f>
        <v>0.000782337563807469</v>
      </c>
      <c r="L39" s="117" t="n">
        <f aca="false">IF(ISBLANK(E39),"",(-0.00000572466+(0.00000010227*E39)-(0.0000000016546*E39^2)))</f>
        <v>-4.668868906E-006</v>
      </c>
      <c r="M39" s="117" t="n">
        <f aca="false">IF(ISBLANK(E39),"",IF(ISBLANK(G39),(O39+(K39*35)+(L39*35^1.5)+(0.00000048314*35^2)),(O39+(K39*G39)+(L39*G39^1.5)+(0.00000048314*G39^2))))</f>
        <v>1.02634968792887</v>
      </c>
      <c r="N39" s="118" t="n">
        <f aca="false">IF(ISBLANK(D39),"",IF(ISBLANK(G39),J39*(1+0.00001*(35-20)),J39*(1+0.00001*(G39-20))))</f>
        <v>112.70686901686</v>
      </c>
      <c r="O39" s="117" t="n">
        <f aca="false">IF(ISBLANK(E39),"",(0.999842594+(0.00006793952*E39)-(0.00000909529*E39^2)+(0.0000001001685*E39^3)-(0.000000001120083*E39^4)+(0.000000000006536332*E39^5)))</f>
        <v>0.99936648214646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2.1351038763224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2.08028891267162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95.3537391165586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92.9057028399146</v>
      </c>
      <c r="T39" s="32" t="n">
        <v>0.01</v>
      </c>
      <c r="U39" s="32" t="n">
        <v>0.01</v>
      </c>
      <c r="V39" s="122" t="n">
        <v>29.5</v>
      </c>
      <c r="W39" s="122" t="n">
        <v>28.9</v>
      </c>
      <c r="X39" s="122" t="n">
        <v>29.5</v>
      </c>
      <c r="Y39" s="122" t="n">
        <v>28.8</v>
      </c>
      <c r="Z39" s="32" t="n">
        <v>2.25</v>
      </c>
      <c r="AA39" s="32" t="n">
        <v>2.2</v>
      </c>
      <c r="AB39" s="122" t="n">
        <v>13.3</v>
      </c>
      <c r="AC39" s="122" t="n">
        <v>13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/>
      <c r="B40" s="111"/>
      <c r="C40" s="112" t="n">
        <v>6</v>
      </c>
      <c r="D40" s="113"/>
      <c r="E40" s="135"/>
      <c r="F40" s="114"/>
      <c r="G40" s="278"/>
      <c r="H40" s="113"/>
      <c r="I40" s="135"/>
      <c r="J40" s="116"/>
      <c r="K40" s="117"/>
      <c r="L40" s="117"/>
      <c r="M40" s="117"/>
      <c r="N40" s="118"/>
      <c r="O40" s="117"/>
      <c r="P40" s="119"/>
      <c r="Q40" s="120"/>
      <c r="R40" s="121"/>
      <c r="S40" s="121"/>
      <c r="T40" s="32"/>
      <c r="U40" s="32"/>
      <c r="V40" s="122"/>
      <c r="W40" s="122"/>
      <c r="X40" s="122"/>
      <c r="Y40" s="122"/>
      <c r="Z40" s="32"/>
      <c r="AA40" s="32"/>
      <c r="AB40" s="32"/>
      <c r="AC40" s="3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1173</v>
      </c>
      <c r="E41" s="135" t="n">
        <v>17.4</v>
      </c>
      <c r="F41" s="114" t="n">
        <v>3.6309</v>
      </c>
      <c r="G41" s="278" t="n">
        <v>35.6779</v>
      </c>
      <c r="H41" s="113" t="n">
        <v>100</v>
      </c>
      <c r="I41" s="135" t="n">
        <v>100.2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111.62</v>
      </c>
      <c r="K41" s="117" t="n">
        <f aca="false">IF(ISBLANK(E41),"",(0.000824493-(0.0000040899*E41)+(0.000000076438*E41^2)-(0.00000000082467*E41^3)+(0.0000000000053875*E41^4)))</f>
        <v>0.00077262056526774</v>
      </c>
      <c r="L41" s="117" t="n">
        <f aca="false">IF(ISBLANK(E41),"",(-0.00000572466+(0.00000010227*E41)-(0.0000000016546*E41^2)))</f>
        <v>-4.446108696E-006</v>
      </c>
      <c r="M41" s="117" t="n">
        <f aca="false">IF(ISBLANK(E41),"",IF(ISBLANK(G41),(O41+(K41*35)+(L41*35^1.5)+(0.00000048314*35^2)),(O41+(K41*G41)+(L41*G41^1.5)+(0.00000048314*G41^2))))</f>
        <v>1.02593947066005</v>
      </c>
      <c r="N41" s="118" t="n">
        <f aca="false">IF(ISBLANK(D41),"",IF(ISBLANK(G41),J41*(1+0.00001*(35-20)),J41*(1+0.00001*(G41-20))))</f>
        <v>111.63749967198</v>
      </c>
      <c r="O41" s="117" t="n">
        <f aca="false">IF(ISBLANK(E41),"",(0.999842594+(0.00006793952*E41)-(0.00000909529*E41^2)+(0.0000001001685*E41^3)-(0.000000001120083*E41^4)+(0.000000000006536332*E41^5)))</f>
        <v>0.998706495952615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3.73207080839385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3.6377105230124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166.674282302869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162.460151957734</v>
      </c>
      <c r="T41" s="32" t="n">
        <v>0.07</v>
      </c>
      <c r="U41" s="32" t="n">
        <v>0.07</v>
      </c>
      <c r="V41" s="122" t="n">
        <v>12.9</v>
      </c>
      <c r="W41" s="122" t="n">
        <v>12.6</v>
      </c>
      <c r="X41" s="122" t="n">
        <v>12.9</v>
      </c>
      <c r="Y41" s="122" t="n">
        <v>12.6</v>
      </c>
      <c r="Z41" s="32" t="n">
        <v>1.12</v>
      </c>
      <c r="AA41" s="32" t="n">
        <v>1.09</v>
      </c>
      <c r="AB41" s="32" t="n">
        <v>5.19</v>
      </c>
      <c r="AC41" s="32" t="n">
        <v>5.07</v>
      </c>
      <c r="AD41" s="34" t="n">
        <v>0.0241</v>
      </c>
      <c r="AE41" s="34" t="n">
        <v>0.0127</v>
      </c>
      <c r="AF41" s="34" t="n">
        <v>0.0014</v>
      </c>
      <c r="AG41" s="34" t="n">
        <v>0.0365</v>
      </c>
      <c r="AH41" s="34" t="n">
        <v>0.0082</v>
      </c>
      <c r="AI41" s="34" t="n">
        <v>-9999.9999</v>
      </c>
      <c r="AJ41" s="34" t="n">
        <v>0.0009</v>
      </c>
      <c r="AK41" s="34" t="n">
        <v>0.0009</v>
      </c>
      <c r="AL41" s="34" t="n">
        <v>0.0388</v>
      </c>
      <c r="AM41" s="34" t="n">
        <v>0.0047</v>
      </c>
      <c r="AN41" s="34" t="n">
        <v>-9999.9999</v>
      </c>
      <c r="AO41" s="34" t="n">
        <v>-9999.9999</v>
      </c>
      <c r="AP41" s="34" t="n">
        <v>0.0087</v>
      </c>
      <c r="AQ41" s="34"/>
      <c r="AR41" s="34" t="n">
        <v>0.0688</v>
      </c>
      <c r="AS41" s="34" t="n">
        <v>0.032</v>
      </c>
      <c r="AT41" s="34" t="n">
        <v>0.1008</v>
      </c>
      <c r="AU41" s="34" t="n">
        <v>0.015</v>
      </c>
      <c r="AV41" s="34" t="n">
        <v>-9999.9999</v>
      </c>
      <c r="AW41" s="34" t="n">
        <v>-9999.9999</v>
      </c>
      <c r="AX41" s="34" t="n">
        <v>0.0367</v>
      </c>
      <c r="AY41" s="34" t="n">
        <v>0.0829</v>
      </c>
      <c r="AZ41" s="34" t="n">
        <v>0.1196</v>
      </c>
      <c r="BA41" s="34" t="n">
        <v>0.0014</v>
      </c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1175</v>
      </c>
      <c r="E42" s="135" t="n">
        <v>19.4</v>
      </c>
      <c r="F42" s="114" t="n">
        <v>3.8965</v>
      </c>
      <c r="G42" s="278" t="n">
        <v>36.0292</v>
      </c>
      <c r="H42" s="113" t="n">
        <v>80</v>
      </c>
      <c r="I42" s="135" t="n">
        <v>80.4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112.68</v>
      </c>
      <c r="K42" s="117" t="n">
        <f aca="false">IF(ISBLANK(E42),"",(0.000824493-(0.0000040899*E42)+(0.000000076438*E42^2)-(0.00000000082467*E42^3)+(0.0000000000053875*E42^4)))</f>
        <v>0.00076865903573894</v>
      </c>
      <c r="L42" s="117" t="n">
        <f aca="false">IF(ISBLANK(E42),"",(-0.00000572466+(0.00000010227*E42)-(0.0000000016546*E42^2)))</f>
        <v>-4.363347256E-006</v>
      </c>
      <c r="M42" s="117" t="n">
        <f aca="false">IF(ISBLANK(E42),"",IF(ISBLANK(G42),(O42+(K42*35)+(L42*35^1.5)+(0.00000048314*35^2)),(O42+(K42*G42)+(L42*G42^1.5)+(0.00000048314*G42^2))))</f>
        <v>1.02570589711326</v>
      </c>
      <c r="N42" s="118" t="n">
        <f aca="false">IF(ISBLANK(D42),"",IF(ISBLANK(G42),J42*(1+0.00001*(35-20)),J42*(1+0.00001*(G42-20))))</f>
        <v>112.69806170256</v>
      </c>
      <c r="O42" s="117" t="n">
        <f aca="false">IF(ISBLANK(E42),"",(0.999842594+(0.00006793952*E42)-(0.00000909529*E42^2)+(0.0000001001685*E42^3)-(0.000000001120083*E42^4)+(0.000000000006536332*E42^5)))</f>
        <v>0.998328191304777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3.96782448314352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3.86838419698136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177.203041417189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172.762038237188</v>
      </c>
      <c r="T42" s="32" t="n">
        <v>0.22</v>
      </c>
      <c r="U42" s="32" t="n">
        <v>0.21</v>
      </c>
      <c r="V42" s="32" t="n">
        <v>8.56</v>
      </c>
      <c r="W42" s="32" t="n">
        <v>8.36</v>
      </c>
      <c r="X42" s="32" t="n">
        <v>8.34</v>
      </c>
      <c r="Y42" s="32" t="n">
        <v>8.15</v>
      </c>
      <c r="Z42" s="32" t="n">
        <v>0.81</v>
      </c>
      <c r="AA42" s="32" t="n">
        <v>0.79</v>
      </c>
      <c r="AB42" s="32" t="n">
        <v>3.44</v>
      </c>
      <c r="AC42" s="32" t="n">
        <v>3.36</v>
      </c>
      <c r="AD42" s="34" t="n">
        <v>0.0413</v>
      </c>
      <c r="AE42" s="34" t="n">
        <v>0.0277</v>
      </c>
      <c r="AF42" s="34" t="n">
        <v>0.0036</v>
      </c>
      <c r="AG42" s="34" t="n">
        <v>0.0641</v>
      </c>
      <c r="AH42" s="34" t="n">
        <v>0.017</v>
      </c>
      <c r="AI42" s="34" t="n">
        <v>0.0078</v>
      </c>
      <c r="AJ42" s="34" t="n">
        <v>0.0036</v>
      </c>
      <c r="AK42" s="34" t="n">
        <v>0.0025</v>
      </c>
      <c r="AL42" s="34" t="n">
        <v>0.0592</v>
      </c>
      <c r="AM42" s="34" t="n">
        <v>0.0072</v>
      </c>
      <c r="AN42" s="34" t="n">
        <v>0.0055</v>
      </c>
      <c r="AO42" s="34" t="n">
        <v>-9999.9999</v>
      </c>
      <c r="AP42" s="34" t="n">
        <v>0.0227</v>
      </c>
      <c r="AQ42" s="34"/>
      <c r="AR42" s="34" t="n">
        <v>0.1001</v>
      </c>
      <c r="AS42" s="34" t="n">
        <v>0.0621</v>
      </c>
      <c r="AT42" s="34" t="n">
        <v>0.1623</v>
      </c>
      <c r="AU42" s="34" t="n">
        <v>0.0255</v>
      </c>
      <c r="AV42" s="34" t="n">
        <v>-9999.9999</v>
      </c>
      <c r="AW42" s="34" t="n">
        <v>-9999.9999</v>
      </c>
      <c r="AX42" s="34" t="n">
        <v>0.0686</v>
      </c>
      <c r="AY42" s="34" t="n">
        <v>0.1841</v>
      </c>
      <c r="AZ42" s="34" t="n">
        <v>0.2527</v>
      </c>
      <c r="BA42" s="34" t="n">
        <v>0.0055</v>
      </c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1176</v>
      </c>
      <c r="E43" s="135" t="n">
        <v>19.5</v>
      </c>
      <c r="F43" s="114" t="n">
        <v>3.9063</v>
      </c>
      <c r="G43" s="278" t="n">
        <v>36.02575</v>
      </c>
      <c r="H43" s="113" t="n">
        <v>80</v>
      </c>
      <c r="I43" s="135" t="n">
        <v>80.5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113.18</v>
      </c>
      <c r="K43" s="117" t="n">
        <f aca="false">IF(ISBLANK(E43),"",(0.000824493-(0.0000040899*E43)+(0.000000076438*E43^2)-(0.00000000082467*E43^3)+(0.0000000000053875*E43^4)))</f>
        <v>0.000768469653495469</v>
      </c>
      <c r="L43" s="117" t="n">
        <f aca="false">IF(ISBLANK(E43),"",(-0.00000572466+(0.00000010227*E43)-(0.0000000016546*E43^2)))</f>
        <v>-4.35955665E-006</v>
      </c>
      <c r="M43" s="117" t="n">
        <f aca="false">IF(ISBLANK(E43),"",IF(ISBLANK(G43),(O43+(K43*35)+(L43*35^1.5)+(0.00000048314*35^2)),(O43+(K43*G43)+(L43*G43^1.5)+(0.00000048314*G43^2))))</f>
        <v>1.02567721025871</v>
      </c>
      <c r="N43" s="118" t="n">
        <f aca="false">IF(ISBLANK(D43),"",IF(ISBLANK(G43),J43*(1+0.00001*(35-20)),J43*(1+0.00001*(G43-20))))</f>
        <v>113.19813794385</v>
      </c>
      <c r="O43" s="117" t="n">
        <f aca="false">IF(ISBLANK(E43),"",(0.999842594+(0.00006793952*E43)-(0.00000909529*E43^2)+(0.0000001001685*E43^3)-(0.000000001120083*E43^4)+(0.000000000006536332*E43^5)))</f>
        <v>0.998308143881684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3.95994897206849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3.86081403823885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176.851321092579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172.423954947747</v>
      </c>
      <c r="T43" s="32" t="n">
        <v>0.23</v>
      </c>
      <c r="U43" s="32" t="n">
        <v>0.22</v>
      </c>
      <c r="V43" s="32" t="n">
        <v>8.57</v>
      </c>
      <c r="W43" s="32" t="n">
        <v>8.37</v>
      </c>
      <c r="X43" s="32" t="n">
        <v>8.34</v>
      </c>
      <c r="Y43" s="32" t="n">
        <v>8.15</v>
      </c>
      <c r="Z43" s="32" t="n">
        <v>0.79</v>
      </c>
      <c r="AA43" s="32" t="n">
        <v>0.77</v>
      </c>
      <c r="AB43" s="32" t="n">
        <v>3.48</v>
      </c>
      <c r="AC43" s="32" t="n">
        <v>3.4</v>
      </c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2028</v>
      </c>
      <c r="E44" s="135" t="n">
        <v>23</v>
      </c>
      <c r="F44" s="114" t="n">
        <v>4.2187</v>
      </c>
      <c r="G44" s="278" t="n">
        <v>36.5367</v>
      </c>
      <c r="H44" s="113" t="n">
        <v>60</v>
      </c>
      <c r="I44" s="135" t="n">
        <v>59.3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109.92</v>
      </c>
      <c r="K44" s="117" t="n">
        <f aca="false">IF(ISBLANK(E44),"",(0.000824493-(0.0000040899*E44)+(0.000000076438*E44^2)-(0.00000000082467*E44^3)+(0.0000000000053875*E44^4)))</f>
        <v>0.0007623348854975</v>
      </c>
      <c r="L44" s="117" t="n">
        <f aca="false">IF(ISBLANK(E44),"",(-0.00000572466+(0.00000010227*E44)-(0.0000000016546*E44^2)))</f>
        <v>-4.2477334E-006</v>
      </c>
      <c r="M44" s="117" t="n">
        <f aca="false">IF(ISBLANK(E44),"",IF(ISBLANK(G44),(O44+(K44*35)+(L44*35^1.5)+(0.00000048314*35^2)),(O44+(K44*G44)+(L44*G44^1.5)+(0.00000048314*G44^2))))</f>
        <v>1.02510122440074</v>
      </c>
      <c r="N44" s="118" t="n">
        <f aca="false">IF(ISBLANK(D44),"",IF(ISBLANK(G44),J44*(1+0.00001*(35-20)),J44*(1+0.00001*(G44-20))))</f>
        <v>109.93817714064</v>
      </c>
      <c r="O44" s="117" t="n">
        <f aca="false">IF(ISBLANK(E44),"",(0.999842594+(0.00006793952*E44)-(0.00000909529*E44^2)+(0.0000001001685*E44^3)-(0.000000001120083*E44^4)+(0.000000000006536332*E44^5)))</f>
        <v>0.997541169617411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4.4071119969356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4.29919689103086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196.821621783144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192.002133153438</v>
      </c>
      <c r="T44" s="32" t="n">
        <v>0.07</v>
      </c>
      <c r="U44" s="32" t="n">
        <v>0.07</v>
      </c>
      <c r="V44" s="32" t="n">
        <v>0.45</v>
      </c>
      <c r="W44" s="32" t="n">
        <v>0.44</v>
      </c>
      <c r="X44" s="32" t="n">
        <v>0.38</v>
      </c>
      <c r="Y44" s="32" t="n">
        <v>0.37</v>
      </c>
      <c r="Z44" s="32" t="n">
        <v>0.28</v>
      </c>
      <c r="AA44" s="32" t="n">
        <v>0.27</v>
      </c>
      <c r="AB44" s="32" t="n">
        <v>1.96</v>
      </c>
      <c r="AC44" s="32" t="n">
        <v>1.92</v>
      </c>
      <c r="AD44" s="34" t="n">
        <v>0.0921</v>
      </c>
      <c r="AE44" s="34" t="n">
        <v>0.0779</v>
      </c>
      <c r="AF44" s="34" t="n">
        <v>0.0192</v>
      </c>
      <c r="AG44" s="34" t="n">
        <v>0.1199</v>
      </c>
      <c r="AH44" s="34" t="n">
        <v>0.035</v>
      </c>
      <c r="AI44" s="34" t="n">
        <v>0.0208</v>
      </c>
      <c r="AJ44" s="34" t="n">
        <v>0.0072</v>
      </c>
      <c r="AK44" s="34" t="n">
        <v>0.0066</v>
      </c>
      <c r="AL44" s="34" t="n">
        <v>0.1791</v>
      </c>
      <c r="AM44" s="34" t="n">
        <v>0.0167</v>
      </c>
      <c r="AN44" s="34" t="n">
        <v>0.0093</v>
      </c>
      <c r="AO44" s="34" t="n">
        <v>-9999.9999</v>
      </c>
      <c r="AP44" s="34" t="n">
        <v>0.1583</v>
      </c>
      <c r="AQ44" s="34"/>
      <c r="AR44" s="34" t="n">
        <v>0.2469</v>
      </c>
      <c r="AS44" s="34" t="n">
        <v>0.2031</v>
      </c>
      <c r="AT44" s="34" t="n">
        <v>0.45</v>
      </c>
      <c r="AU44" s="34" t="n">
        <v>0.0913</v>
      </c>
      <c r="AV44" s="34" t="n">
        <v>-9999.9999</v>
      </c>
      <c r="AW44" s="34" t="n">
        <v>-9999.9999</v>
      </c>
      <c r="AX44" s="34" t="n">
        <v>0.3416</v>
      </c>
      <c r="AY44" s="34" t="n">
        <v>0.4651</v>
      </c>
      <c r="AZ44" s="34" t="n">
        <v>0.8067</v>
      </c>
      <c r="BA44" s="34" t="n">
        <v>0.0112</v>
      </c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278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2059</v>
      </c>
      <c r="E46" s="135" t="n">
        <v>24.9</v>
      </c>
      <c r="F46" s="114" t="n">
        <v>4.5714</v>
      </c>
      <c r="G46" s="278" t="n">
        <v>36.49815</v>
      </c>
      <c r="H46" s="113" t="n">
        <v>40</v>
      </c>
      <c r="I46" s="135" t="n">
        <v>40.8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115.8443622</v>
      </c>
      <c r="K46" s="117" t="n">
        <f aca="false">IF(ISBLANK(E46),"",(0.000824493-(0.0000040899*E46)+(0.000000076438*E46^2)-(0.00000000082467*E46^3)+(0.0000000000053875*E46^4)))</f>
        <v>0.000759386375382709</v>
      </c>
      <c r="L46" s="117" t="n">
        <f aca="false">IF(ISBLANK(E46),"",(-0.00000572466+(0.00000010227*E46)-(0.0000000016546*E46^2)))</f>
        <v>-4.204005546E-006</v>
      </c>
      <c r="M46" s="117" t="n">
        <f aca="false">IF(ISBLANK(E46),"",IF(ISBLANK(G46),(O46+(K46*35)+(L46*35^1.5)+(0.00000048314*35^2)),(O46+(K46*G46)+(L46*G46^1.5)+(0.00000048314*G46^2))))</f>
        <v>1.02450635223408</v>
      </c>
      <c r="N46" s="118" t="n">
        <f aca="false">IF(ISBLANK(D46),"",IF(ISBLANK(G46),J46*(1+0.00001*(35-20)),J46*(1+0.00001*(G46-20))))</f>
        <v>115.863474376642</v>
      </c>
      <c r="O46" s="117" t="n">
        <f aca="false">IF(ISBLANK(E46),"",(0.999842594+(0.00006793952*E46)-(0.00000909529*E46^2)+(0.0000001001685*E46^3)-(0.000000001120083*E46^4)+(0.000000000006536332*E46^5)))</f>
        <v>0.997073534657807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4.52824470448462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4.41992838268904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202.231408502283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197.394001570892</v>
      </c>
      <c r="T46" s="32" t="n">
        <v>0</v>
      </c>
      <c r="U46" s="32" t="n">
        <v>0</v>
      </c>
      <c r="V46" s="32" t="n">
        <v>0.01</v>
      </c>
      <c r="W46" s="32" t="n">
        <v>0.01</v>
      </c>
      <c r="X46" s="32" t="n">
        <v>0.01</v>
      </c>
      <c r="Y46" s="32" t="n">
        <v>0.01</v>
      </c>
      <c r="Z46" s="32" t="n">
        <v>0.11</v>
      </c>
      <c r="AA46" s="32" t="n">
        <v>0.11</v>
      </c>
      <c r="AB46" s="32" t="n">
        <v>1.54</v>
      </c>
      <c r="AC46" s="32" t="n">
        <v>1.5</v>
      </c>
      <c r="AD46" s="34" t="n">
        <v>0.0239</v>
      </c>
      <c r="AE46" s="34" t="n">
        <v>0.0234</v>
      </c>
      <c r="AF46" s="34" t="n">
        <v>0.0114</v>
      </c>
      <c r="AG46" s="34" t="n">
        <v>0.0239</v>
      </c>
      <c r="AH46" s="34" t="n">
        <v>0.0106</v>
      </c>
      <c r="AI46" s="34" t="n">
        <v>-9999.9999</v>
      </c>
      <c r="AJ46" s="34" t="n">
        <v>-9999.9999</v>
      </c>
      <c r="AK46" s="34" t="n">
        <v>0.0024</v>
      </c>
      <c r="AL46" s="34" t="n">
        <v>0.0738</v>
      </c>
      <c r="AM46" s="34" t="n">
        <v>0.0107</v>
      </c>
      <c r="AN46" s="34" t="n">
        <v>0.0015</v>
      </c>
      <c r="AO46" s="34" t="n">
        <v>-9999.9999</v>
      </c>
      <c r="AP46" s="34" t="n">
        <v>0.1172</v>
      </c>
      <c r="AQ46" s="34"/>
      <c r="AR46" s="34" t="n">
        <v>0.0267</v>
      </c>
      <c r="AS46" s="34" t="n">
        <v>0.0389</v>
      </c>
      <c r="AT46" s="34" t="n">
        <v>0.0656</v>
      </c>
      <c r="AU46" s="34" t="n">
        <v>0.0292</v>
      </c>
      <c r="AV46" s="34" t="n">
        <v>-9999.9999</v>
      </c>
      <c r="AW46" s="34" t="n">
        <v>-9999.9999</v>
      </c>
      <c r="AX46" s="34" t="n">
        <v>0.1277</v>
      </c>
      <c r="AY46" s="34" t="n">
        <v>0.1673</v>
      </c>
      <c r="AZ46" s="34" t="n">
        <v>0.295</v>
      </c>
      <c r="BA46" s="34" t="n">
        <v>-9999.9999</v>
      </c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2060</v>
      </c>
      <c r="E47" s="135" t="n">
        <v>27.9</v>
      </c>
      <c r="F47" s="114" t="n">
        <v>4.7817</v>
      </c>
      <c r="G47" s="278" t="n">
        <v>35.4539</v>
      </c>
      <c r="H47" s="113" t="n">
        <v>20</v>
      </c>
      <c r="I47" s="135" t="n">
        <v>20.8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116.7604122</v>
      </c>
      <c r="K47" s="117" t="n">
        <f aca="false">IF(ISBLANK(E47),"",(0.000824493-(0.0000040899*E47)+(0.000000076438*E47^2)-(0.00000000082467*E47^3)+(0.0000000000053875*E47^4)))</f>
        <v>0.000755239413691009</v>
      </c>
      <c r="L47" s="117" t="n">
        <f aca="false">IF(ISBLANK(E47),"",(-0.00000572466+(0.00000010227*E47)-(0.0000000016546*E47^2)))</f>
        <v>-4.159284186E-006</v>
      </c>
      <c r="M47" s="117" t="n">
        <f aca="false">IF(ISBLANK(E47),"",IF(ISBLANK(G47),(O47+(K47*35)+(L47*35^1.5)+(0.00000048314*35^2)),(O47+(K47*G47)+(L47*G47^1.5)+(0.00000048314*G47^2))))</f>
        <v>1.02277091919955</v>
      </c>
      <c r="N47" s="118" t="n">
        <f aca="false">IF(ISBLANK(D47),"",IF(ISBLANK(G47),J47*(1+0.00001*(35-20)),J47*(1+0.00001*(G47-20))))</f>
        <v>116.778456237341</v>
      </c>
      <c r="O47" s="117" t="n">
        <f aca="false">IF(ISBLANK(E47),"",(0.999842594+(0.00006793952*E47)-(0.00000909529*E47^2)+(0.0000001001685*E47^3)-(0.000000001120083*E47^4)+(0.000000000006536332*E47^5)))</f>
        <v>0.996265480344915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4.69947919530454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4.59485023193904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209.878740862301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205.206011358397</v>
      </c>
      <c r="T47" s="32" t="n">
        <v>0</v>
      </c>
      <c r="U47" s="32" t="n">
        <v>0</v>
      </c>
      <c r="V47" s="32" t="n">
        <v>0.01</v>
      </c>
      <c r="W47" s="32" t="n">
        <v>0.01</v>
      </c>
      <c r="X47" s="32" t="n">
        <v>0.01</v>
      </c>
      <c r="Y47" s="32" t="n">
        <v>0.01</v>
      </c>
      <c r="Z47" s="32" t="n">
        <v>0.02</v>
      </c>
      <c r="AA47" s="32" t="n">
        <v>0.02</v>
      </c>
      <c r="AB47" s="32" t="n">
        <v>1.04</v>
      </c>
      <c r="AC47" s="32" t="n">
        <v>1.02</v>
      </c>
      <c r="AD47" s="34" t="n">
        <v>0.0063</v>
      </c>
      <c r="AE47" s="34" t="n">
        <v>0.0082</v>
      </c>
      <c r="AF47" s="34" t="n">
        <v>0.0058</v>
      </c>
      <c r="AG47" s="34" t="n">
        <v>0.0064</v>
      </c>
      <c r="AH47" s="34" t="n">
        <v>0.0054</v>
      </c>
      <c r="AI47" s="34" t="n">
        <v>-9999.9999</v>
      </c>
      <c r="AJ47" s="34" t="n">
        <v>-9999.9999</v>
      </c>
      <c r="AK47" s="34" t="n">
        <v>0.0014</v>
      </c>
      <c r="AL47" s="34" t="n">
        <v>0.0224</v>
      </c>
      <c r="AM47" s="34" t="n">
        <v>0.0075</v>
      </c>
      <c r="AN47" s="34" t="n">
        <v>-9999.9999</v>
      </c>
      <c r="AO47" s="34" t="n">
        <v>-9999.9999</v>
      </c>
      <c r="AP47" s="34" t="n">
        <v>0.1044</v>
      </c>
      <c r="AQ47" s="34"/>
      <c r="AR47" s="34" t="n">
        <v>0.0087</v>
      </c>
      <c r="AS47" s="34" t="n">
        <v>0.0123</v>
      </c>
      <c r="AT47" s="34" t="n">
        <v>0.021</v>
      </c>
      <c r="AU47" s="34" t="n">
        <v>0.015</v>
      </c>
      <c r="AV47" s="34" t="n">
        <v>-9999.9999</v>
      </c>
      <c r="AW47" s="34" t="n">
        <v>-9999.9999</v>
      </c>
      <c r="AX47" s="34" t="n">
        <v>0.0614</v>
      </c>
      <c r="AY47" s="34" t="n">
        <v>0.0672</v>
      </c>
      <c r="AZ47" s="34" t="n">
        <v>0.1286</v>
      </c>
      <c r="BA47" s="34" t="n">
        <v>-9999.9999</v>
      </c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2061</v>
      </c>
      <c r="E48" s="135" t="n">
        <v>28.9</v>
      </c>
      <c r="F48" s="114" t="n">
        <v>4.2099</v>
      </c>
      <c r="G48" s="279" t="n">
        <v>34.7711</v>
      </c>
      <c r="H48" s="142" t="n">
        <v>0</v>
      </c>
      <c r="I48" s="142" t="n">
        <v>2.8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108.3619539</v>
      </c>
      <c r="K48" s="117" t="n">
        <f aca="false">IF(ISBLANK(E48),"",(0.000824493-(0.0000040899*E48)+(0.000000076438*E48^2)-(0.00000000082467*E48^3)+(0.0000000000053875*E48^4)))</f>
        <v>0.000753989332274109</v>
      </c>
      <c r="L48" s="117" t="n">
        <f aca="false">IF(ISBLANK(E48),"",(-0.00000572466+(0.00000010227*E48)-(0.0000000016546*E48^2)))</f>
        <v>-4.150995466E-006</v>
      </c>
      <c r="M48" s="117" t="n">
        <f aca="false">IF(ISBLANK(E48),"",IF(ISBLANK(G48),(O48+(K48*35)+(L48*35^1.5)+(0.00000048314*35^2)),(O48+(K48*G48)+(L48*G48^1.5)+(0.00000048314*G48^2))))</f>
        <v>1.0219278926485</v>
      </c>
      <c r="N48" s="118" t="n">
        <f aca="false">IF(ISBLANK(D48),"",IF(ISBLANK(G48),J48*(1+0.00001*(35-20)),J48*(1+0.00001*(G48-20))))</f>
        <v>108.377960152573</v>
      </c>
      <c r="O48" s="117" t="n">
        <f aca="false">IF(ISBLANK(E48),"",(0.999842594+(0.00006793952*E48)-(0.00000909529*E48^2)+(0.0000001001685*E48^3)-(0.000000001120083*E48^4)+(0.000000000006536332*E48^5)))</f>
        <v>0.995977822369731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4.46240689457078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4.36665534493407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199.291091911531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195.014827704756</v>
      </c>
      <c r="T48" s="32" t="n">
        <v>0.01</v>
      </c>
      <c r="U48" s="32" t="n">
        <v>0.01</v>
      </c>
      <c r="V48" s="32" t="n">
        <v>0.01</v>
      </c>
      <c r="W48" s="32" t="n">
        <v>0.01</v>
      </c>
      <c r="X48" s="32" t="n">
        <v>0</v>
      </c>
      <c r="Y48" s="32" t="n">
        <v>0</v>
      </c>
      <c r="Z48" s="32" t="n">
        <v>0.03</v>
      </c>
      <c r="AA48" s="32" t="n">
        <v>0.03</v>
      </c>
      <c r="AB48" s="32" t="n">
        <v>0.97</v>
      </c>
      <c r="AC48" s="32" t="n">
        <v>0.95</v>
      </c>
      <c r="AD48" s="34" t="n">
        <v>0.0045</v>
      </c>
      <c r="AE48" s="34" t="n">
        <v>0.0056</v>
      </c>
      <c r="AF48" s="34" t="n">
        <v>0.0025</v>
      </c>
      <c r="AG48" s="34" t="n">
        <v>0.0049</v>
      </c>
      <c r="AH48" s="34" t="n">
        <v>0.005</v>
      </c>
      <c r="AI48" s="34" t="n">
        <v>-9999.9999</v>
      </c>
      <c r="AJ48" s="34" t="n">
        <v>-9999.9999</v>
      </c>
      <c r="AK48" s="34" t="n">
        <v>0.0012</v>
      </c>
      <c r="AL48" s="34" t="n">
        <v>0.0168</v>
      </c>
      <c r="AM48" s="34" t="n">
        <v>0.0073</v>
      </c>
      <c r="AN48" s="34" t="n">
        <v>-9999.9999</v>
      </c>
      <c r="AO48" s="34" t="n">
        <v>-9999.9999</v>
      </c>
      <c r="AP48" s="34" t="n">
        <v>0.1081</v>
      </c>
      <c r="AQ48" s="34"/>
      <c r="AR48" s="34" t="n">
        <v>0.0067</v>
      </c>
      <c r="AS48" s="34" t="n">
        <v>0.0086</v>
      </c>
      <c r="AT48" s="34" t="n">
        <v>0.0154</v>
      </c>
      <c r="AU48" s="34" t="n">
        <v>0.0129</v>
      </c>
      <c r="AV48" s="34" t="n">
        <v>-9999.9999</v>
      </c>
      <c r="AW48" s="34" t="n">
        <v>-9999.9999</v>
      </c>
      <c r="AX48" s="34" t="n">
        <v>0.0508</v>
      </c>
      <c r="AY48" s="34" t="n">
        <v>0.0493</v>
      </c>
      <c r="AZ48" s="34" t="n">
        <v>0.1001</v>
      </c>
      <c r="BA48" s="34" t="n">
        <v>-9999.9999</v>
      </c>
      <c r="BB48" s="123"/>
    </row>
    <row r="49" customFormat="false" ht="23.2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277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8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276"/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E17" colorId="64" zoomScale="100" zoomScaleNormal="100" zoomScalePageLayoutView="100" workbookViewId="0">
      <selection pane="topLeft" activeCell="T35" activeCellId="1" sqref="T45:AC45 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4.9637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29.94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0°29,94</v>
      </c>
      <c r="P9" s="29" t="s">
        <v>13</v>
      </c>
      <c r="Q9" s="33" t="n">
        <f aca="false">IF(ISBLANK(I9),"",IF(ISBLANK(J9),"",IF(J9&gt;60,"ERREUR !!",O11*(I9+(J9/60)))))</f>
        <v>0.499</v>
      </c>
      <c r="R9" s="33"/>
      <c r="V9" s="127" t="n">
        <v>4.9715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9</v>
      </c>
      <c r="J10" s="29" t="n">
        <v>59.97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-9°59,97</v>
      </c>
      <c r="P10" s="29" t="s">
        <v>17</v>
      </c>
      <c r="Q10" s="33" t="n">
        <f aca="false">IF(ISBLANK(I10),"",IF(ISBLANK(J10),"",IF(J10&gt;60,"ERREUR !!",O12*(I10+(J10/60)))))</f>
        <v>-9.9995</v>
      </c>
      <c r="R10" s="33"/>
      <c r="S10" s="35"/>
      <c r="T10" s="35"/>
      <c r="V10" s="0" t="n">
        <v>4.9657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42088</v>
      </c>
      <c r="K11" s="38"/>
      <c r="L11" s="38"/>
      <c r="M11" s="38"/>
      <c r="N11" s="39" t="str">
        <f aca="false">I9&amp;"°"&amp;J9</f>
        <v>0°29,94</v>
      </c>
      <c r="O11" s="40" t="n">
        <f aca="false">IF(P9=M10,-1,1)</f>
        <v>1</v>
      </c>
      <c r="P11" s="41" t="str">
        <f aca="false">TEXT(J11,"aaaa-mm-jj")&amp;"T"&amp;TEXT(J12,"hh:mm:ss")&amp;"z"</f>
        <v>2019-03-26T01:39:46z</v>
      </c>
      <c r="Q11" s="41"/>
      <c r="R11" s="41"/>
      <c r="T11" s="42"/>
      <c r="U11" s="42"/>
      <c r="V11" s="5" t="n">
        <v>4.9658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0.0692824074074074</v>
      </c>
      <c r="K12" s="45"/>
      <c r="L12" s="45"/>
      <c r="M12" s="45"/>
      <c r="N12" s="46" t="str">
        <f aca="false">I10&amp;"°"&amp;J10</f>
        <v>9°59,97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4.9627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25.9</v>
      </c>
      <c r="S14" s="55" t="s">
        <v>24</v>
      </c>
      <c r="V14" s="189" t="n">
        <f aca="false">AVERAGE(V8:V12)</f>
        <v>4.96588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25.9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4.9659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0.99681349835577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0.020001583057067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5.01151023986011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4.9656070119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0.005999646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0.00402566274550106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35" t="n">
        <v>6.4</v>
      </c>
      <c r="F35" s="114" t="n">
        <v>5.3909</v>
      </c>
      <c r="G35" s="197" t="n">
        <v>34.96</v>
      </c>
      <c r="H35" s="113" t="n">
        <v>2000</v>
      </c>
      <c r="I35" s="135" t="n">
        <v>2021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7" t="n">
        <f aca="false">IF(ISBLANK(E35),"",(0.000824493-(0.0000040899*E35)+(0.000000076438*E35^2)-(0.00000000082467*E35^3)+(0.0000000000053875*E35^4)))</f>
        <v>0.00080124139691264</v>
      </c>
      <c r="L35" s="117" t="n">
        <f aca="false">IF(ISBLANK(E35),"",(-0.00000572466+(0.00000010227*E35)-(0.0000000016546*E35^2)))</f>
        <v>-5.137904416E-006</v>
      </c>
      <c r="M35" s="117" t="n">
        <f aca="false">IF(ISBLANK(E35),"",IF(ISBLANK(G35),(O35+(K35*35)+(L35*35^1.5)+(0.00000048314*35^2)),(O35+(K35*G35)+(L35*G35^1.5)+(0.00000048314*G35^2))))</f>
        <v>1.02746916155231</v>
      </c>
      <c r="N35" s="118" t="n">
        <f aca="false">IF(ISBLANK(D35),"",IF(ISBLANK(G35),J35*(1+0.00001*(35-20)),J35*(1+0.00001*(G35-20))))</f>
        <v>108.886286952</v>
      </c>
      <c r="O35" s="117" t="n">
        <f aca="false">IF(ISBLANK(E35),"",(0.999842594+(0.00006793952*E35)-(0.00000909529*E35^2)+(0.0000001001685*E35^3)-(0.000000001120083*E35^4)+(0.000000000006536332*E35^5)))</f>
        <v>0.999929313416752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5.69156664292665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5.53940386330214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254.185366273104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247.389776535073</v>
      </c>
      <c r="T35" s="32" t="n">
        <v>0.01</v>
      </c>
      <c r="U35" s="32" t="n">
        <v>0.01</v>
      </c>
      <c r="V35" s="122" t="n">
        <v>20.2</v>
      </c>
      <c r="W35" s="122" t="n">
        <v>19.8</v>
      </c>
      <c r="X35" s="122" t="n">
        <v>20.2</v>
      </c>
      <c r="Y35" s="122" t="n">
        <v>19.8</v>
      </c>
      <c r="Z35" s="32" t="n">
        <v>1.67</v>
      </c>
      <c r="AA35" s="32" t="n">
        <v>1.63</v>
      </c>
      <c r="AB35" s="122" t="n">
        <v>22.4</v>
      </c>
      <c r="AC35" s="122" t="n">
        <v>21.9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2030</v>
      </c>
      <c r="E36" s="135" t="n">
        <v>7.4</v>
      </c>
      <c r="F36" s="114" t="n">
        <v>4.8226</v>
      </c>
      <c r="G36" s="197" t="n">
        <v>34.95465</v>
      </c>
      <c r="H36" s="113" t="n">
        <v>1500</v>
      </c>
      <c r="I36" s="135" t="n">
        <v>1517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110.13</v>
      </c>
      <c r="K36" s="117" t="n">
        <f aca="false">IF(ISBLANK(E36),"",(0.000824493-(0.0000040899*E36)+(0.000000076438*E36^2)-(0.00000000082467*E36^3)+(0.0000000000053875*E36^4)))</f>
        <v>0.00079809546407174</v>
      </c>
      <c r="L36" s="117" t="n">
        <f aca="false">IF(ISBLANK(E36),"",(-0.00000572466+(0.00000010227*E36)-(0.0000000016546*E36^2)))</f>
        <v>-5.058467896E-006</v>
      </c>
      <c r="M36" s="117" t="n">
        <f aca="false">IF(ISBLANK(E36),"",IF(ISBLANK(G36),(O36+(K36*35)+(L36*35^1.5)+(0.00000048314*35^2)),(O36+(K36*G36)+(L36*G36^1.5)+(0.00000048314*G36^2))))</f>
        <v>1.02732674131211</v>
      </c>
      <c r="N36" s="118" t="n">
        <f aca="false">IF(ISBLANK(D36),"",IF(ISBLANK(G36),J36*(1+0.00001*(35-20)),J36*(1+0.00001*(G36-20))))</f>
        <v>110.146469556045</v>
      </c>
      <c r="O36" s="117" t="n">
        <f aca="false">IF(ISBLANK(E36),"",(0.999842594+(0.00006793952*E36)-(0.00000909529*E36^2)+(0.0000001001685*E36^3)-(0.000000001120083*E36^4)+(0.000000000006536332*E36^5)))</f>
        <v>0.999884665344083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5.03055017927059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4.896738279046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224.664371006224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218.688331542194</v>
      </c>
      <c r="T36" s="32" t="n">
        <v>0</v>
      </c>
      <c r="U36" s="32" t="n">
        <v>0</v>
      </c>
      <c r="V36" s="122" t="n">
        <v>22.6</v>
      </c>
      <c r="W36" s="122" t="n">
        <v>22.1</v>
      </c>
      <c r="X36" s="122" t="n">
        <v>22.6</v>
      </c>
      <c r="Y36" s="122" t="n">
        <v>22.1</v>
      </c>
      <c r="Z36" s="32" t="n">
        <v>1.86</v>
      </c>
      <c r="AA36" s="32" t="n">
        <v>1.82</v>
      </c>
      <c r="AB36" s="122" t="n">
        <v>20.1</v>
      </c>
      <c r="AC36" s="122" t="n">
        <v>19.6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2031</v>
      </c>
      <c r="E37" s="135" t="n">
        <v>7.9</v>
      </c>
      <c r="F37" s="114" t="n">
        <v>3.354</v>
      </c>
      <c r="G37" s="197" t="n">
        <v>34.6168</v>
      </c>
      <c r="H37" s="113" t="n">
        <v>100</v>
      </c>
      <c r="I37" s="135" t="n">
        <v>1008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107.83</v>
      </c>
      <c r="K37" s="117" t="n">
        <f aca="false">IF(ISBLANK(E37),"",(0.000824493-(0.0000040899*E37)+(0.000000076438*E37^2)-(0.00000000082467*E37^3)+(0.0000000000053875*E37^4)))</f>
        <v>0.000796567675464009</v>
      </c>
      <c r="L37" s="117" t="n">
        <f aca="false">IF(ISBLANK(E37),"",(-0.00000572466+(0.00000010227*E37)-(0.0000000016546*E37^2)))</f>
        <v>-5.019990586E-006</v>
      </c>
      <c r="M37" s="117" t="n">
        <f aca="false">IF(ISBLANK(E37),"",IF(ISBLANK(G37),(O37+(K37*35)+(L37*35^1.5)+(0.00000048314*35^2)),(O37+(K37*G37)+(L37*G37^1.5)+(0.00000048314*G37^2))))</f>
        <v>1.02698805684956</v>
      </c>
      <c r="N37" s="118" t="n">
        <f aca="false">IF(ISBLANK(D37),"",IF(ISBLANK(G37),J37*(1+0.00001*(35-20)),J37*(1+0.00001*(G37-20))))</f>
        <v>107.84576129544</v>
      </c>
      <c r="O37" s="117" t="n">
        <f aca="false">IF(ISBLANK(E37),"",(0.999842594+(0.00006793952*E37)-(0.00000909529*E37^2)+(0.0000001001685*E37^3)-(0.000000001120083*E37^4)+(0.000000000006536332*E37^5)))</f>
        <v>0.999856904530436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3.56975249357006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3.47594353192461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159.425146362839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155.235638135753</v>
      </c>
      <c r="T37" s="32" t="n">
        <v>0.01</v>
      </c>
      <c r="U37" s="32" t="n">
        <v>0.01</v>
      </c>
      <c r="V37" s="122" t="n">
        <v>33.3</v>
      </c>
      <c r="W37" s="122" t="n">
        <v>32.6</v>
      </c>
      <c r="X37" s="122" t="n">
        <v>33.3</v>
      </c>
      <c r="Y37" s="122" t="n">
        <v>32.6</v>
      </c>
      <c r="Z37" s="32" t="n">
        <v>2.75</v>
      </c>
      <c r="AA37" s="32" t="n">
        <v>2.69</v>
      </c>
      <c r="AB37" s="122" t="n">
        <v>32.1</v>
      </c>
      <c r="AC37" s="122" t="n">
        <v>31.4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2032</v>
      </c>
      <c r="E38" s="135" t="n">
        <v>8.6</v>
      </c>
      <c r="F38" s="114" t="n">
        <v>3.1833</v>
      </c>
      <c r="G38" s="197" t="n">
        <v>34.518</v>
      </c>
      <c r="H38" s="113" t="n">
        <v>700</v>
      </c>
      <c r="I38" s="135" t="n">
        <v>705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111.3</v>
      </c>
      <c r="K38" s="117" t="n">
        <f aca="false">IF(ISBLANK(E38),"",(0.000824493-(0.0000040899*E38)+(0.000000076438*E38^2)-(0.00000000082467*E38^3)+(0.0000000000053875*E38^4)))</f>
        <v>0.0007944781482431</v>
      </c>
      <c r="L38" s="117" t="n">
        <f aca="false">IF(ISBLANK(E38),"",(-0.00000572466+(0.00000010227*E38)-(0.0000000016546*E38^2)))</f>
        <v>-4.967512216E-006</v>
      </c>
      <c r="M38" s="117" t="n">
        <f aca="false">IF(ISBLANK(E38),"",IF(ISBLANK(G38),(O38+(K38*35)+(L38*35^1.5)+(0.00000048314*35^2)),(O38+(K38*G38)+(L38*G38^1.5)+(0.00000048314*G38^2))))</f>
        <v>1.02680412125817</v>
      </c>
      <c r="N38" s="118" t="n">
        <f aca="false">IF(ISBLANK(D38),"",IF(ISBLANK(G38),J38*(1+0.00001*(35-20)),J38*(1+0.00001*(G38-20))))</f>
        <v>111.316158534</v>
      </c>
      <c r="O38" s="117" t="n">
        <f aca="false">IF(ISBLANK(E38),"",(0.999842594+(0.00006793952*E38)-(0.00000909529*E38^2)+(0.0000001001685*E38^3)-(0.000000001120083*E38^4)+(0.000000000006536332*E38^5)))</f>
        <v>0.999812079540344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3.27968310981442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3.19406889971939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146.470647684312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142.647117061468</v>
      </c>
      <c r="T38" s="32" t="n">
        <v>0.01</v>
      </c>
      <c r="U38" s="32" t="n">
        <v>0.01</v>
      </c>
      <c r="V38" s="122" t="n">
        <v>34.8</v>
      </c>
      <c r="W38" s="122" t="n">
        <v>34</v>
      </c>
      <c r="X38" s="122" t="n">
        <v>34.8</v>
      </c>
      <c r="Y38" s="122" t="n">
        <v>34</v>
      </c>
      <c r="Z38" s="32" t="n">
        <v>2.83</v>
      </c>
      <c r="AA38" s="32" t="n">
        <v>2.77</v>
      </c>
      <c r="AB38" s="122" t="n">
        <v>28.9</v>
      </c>
      <c r="AC38" s="122" t="n">
        <v>28.3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2033</v>
      </c>
      <c r="E39" s="135" t="n">
        <v>13</v>
      </c>
      <c r="F39" s="114" t="n">
        <v>1.9253</v>
      </c>
      <c r="G39" s="197" t="n">
        <v>34.9566</v>
      </c>
      <c r="H39" s="113" t="n">
        <v>300</v>
      </c>
      <c r="I39" s="135" t="n">
        <v>302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110.79</v>
      </c>
      <c r="K39" s="117" t="n">
        <f aca="false">IF(ISBLANK(E39),"",(0.000824493-(0.0000040899*E39)+(0.000000076438*E39^2)-(0.00000000082467*E39^3)+(0.0000000000053875*E39^4)))</f>
        <v>0.0007825843943975</v>
      </c>
      <c r="L39" s="117" t="n">
        <f aca="false">IF(ISBLANK(E39),"",(-0.00000572466+(0.00000010227*E39)-(0.0000000016546*E39^2)))</f>
        <v>-4.6747774E-006</v>
      </c>
      <c r="M39" s="117" t="n">
        <f aca="false">IF(ISBLANK(E39),"",IF(ISBLANK(G39),(O39+(K39*35)+(L39*35^1.5)+(0.00000048314*35^2)),(O39+(K39*G39)+(L39*G39^1.5)+(0.00000048314*G39^2))))</f>
        <v>1.02635990682835</v>
      </c>
      <c r="N39" s="118" t="n">
        <f aca="false">IF(ISBLANK(D39),"",IF(ISBLANK(G39),J39*(1+0.00001*(35-20)),J39*(1+0.00001*(G39-20))))</f>
        <v>110.80657041714</v>
      </c>
      <c r="O39" s="117" t="n">
        <f aca="false">IF(ISBLANK(E39),"",(0.999842594+(0.00006793952*E39)-(0.00000909529*E39^2)+(0.0000001001685*E39^3)-(0.000000001120083*E39^4)+(0.000000000006536332*E39^5)))</f>
        <v>0.999379210148254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1.98664853651912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1.93562562537954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88.7237236409439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86.4450404294504</v>
      </c>
      <c r="T39" s="32" t="n">
        <v>0.01</v>
      </c>
      <c r="U39" s="32" t="n">
        <v>0.01</v>
      </c>
      <c r="V39" s="122" t="n">
        <v>30.6</v>
      </c>
      <c r="W39" s="122" t="n">
        <v>29.9</v>
      </c>
      <c r="X39" s="122" t="n">
        <v>30.6</v>
      </c>
      <c r="Y39" s="122" t="n">
        <v>29.9</v>
      </c>
      <c r="Z39" s="32" t="n">
        <v>2.3</v>
      </c>
      <c r="AA39" s="32" t="n">
        <v>2.25</v>
      </c>
      <c r="AB39" s="122" t="n">
        <v>14</v>
      </c>
      <c r="AC39" s="122" t="n">
        <v>13.7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/>
      <c r="B40" s="111"/>
      <c r="C40" s="112" t="n">
        <v>6</v>
      </c>
      <c r="D40" s="113"/>
      <c r="E40" s="135"/>
      <c r="F40" s="114"/>
      <c r="G40" s="197"/>
      <c r="H40" s="113"/>
      <c r="I40" s="135"/>
      <c r="J40" s="116"/>
      <c r="K40" s="117"/>
      <c r="L40" s="117"/>
      <c r="M40" s="117"/>
      <c r="N40" s="118"/>
      <c r="O40" s="117"/>
      <c r="P40" s="119"/>
      <c r="Q40" s="120"/>
      <c r="R40" s="121"/>
      <c r="S40" s="121"/>
      <c r="T40" s="32"/>
      <c r="U40" s="32"/>
      <c r="V40" s="122"/>
      <c r="W40" s="122"/>
      <c r="X40" s="122"/>
      <c r="Y40" s="122"/>
      <c r="Z40" s="32"/>
      <c r="AA40" s="32"/>
      <c r="AB40" s="32"/>
      <c r="AC40" s="3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2034</v>
      </c>
      <c r="E41" s="135" t="n">
        <v>17</v>
      </c>
      <c r="F41" s="114" t="n">
        <v>3.2417</v>
      </c>
      <c r="G41" s="197" t="n">
        <v>35.61165</v>
      </c>
      <c r="H41" s="113" t="n">
        <v>100</v>
      </c>
      <c r="I41" s="135" t="n">
        <v>104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109.25</v>
      </c>
      <c r="K41" s="117" t="n">
        <f aca="false">IF(ISBLANK(E41),"",(0.000824493-(0.0000040899*E41)+(0.000000076438*E41^2)-(0.00000000082467*E41^3)+(0.0000000000053875*E41^4)))</f>
        <v>0.0007734536476775</v>
      </c>
      <c r="L41" s="117" t="n">
        <f aca="false">IF(ISBLANK(E41),"",(-0.00000572466+(0.00000010227*E41)-(0.0000000016546*E41^2)))</f>
        <v>-4.4642494E-006</v>
      </c>
      <c r="M41" s="117" t="n">
        <f aca="false">IF(ISBLANK(E41),"",IF(ISBLANK(G41),(O41+(K41*35)+(L41*35^1.5)+(0.00000048314*35^2)),(O41+(K41*G41)+(L41*G41^1.5)+(0.00000048314*G41^2))))</f>
        <v>1.02598484199325</v>
      </c>
      <c r="N41" s="118" t="n">
        <f aca="false">IF(ISBLANK(D41),"",IF(ISBLANK(G41),J41*(1+0.00001*(35-20)),J41*(1+0.00001*(G41-20))))</f>
        <v>109.267055727625</v>
      </c>
      <c r="O41" s="117" t="n">
        <f aca="false">IF(ISBLANK(E41),"",(0.999842594+(0.00006793952*E41)-(0.00000909529*E41^2)+(0.0000001001685*E41^3)-(0.000000001120083*E41^4)+(0.000000000006536332*E41^5)))</f>
        <v>0.998776885075001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3.40396377173156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3.3177524973161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152.021022045531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148.170826530137</v>
      </c>
      <c r="T41" s="32" t="n">
        <v>0.04</v>
      </c>
      <c r="U41" s="32" t="n">
        <v>0.04</v>
      </c>
      <c r="V41" s="122" t="n">
        <v>15.2</v>
      </c>
      <c r="W41" s="122" t="n">
        <v>14.9</v>
      </c>
      <c r="X41" s="122" t="n">
        <v>15.2</v>
      </c>
      <c r="Y41" s="122" t="n">
        <v>14.8</v>
      </c>
      <c r="Z41" s="32" t="n">
        <v>1.25</v>
      </c>
      <c r="AA41" s="32" t="n">
        <v>1.22</v>
      </c>
      <c r="AB41" s="32" t="n">
        <v>5.98</v>
      </c>
      <c r="AC41" s="32" t="n">
        <v>5.84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2035</v>
      </c>
      <c r="E42" s="135" t="n">
        <v>20.3</v>
      </c>
      <c r="F42" s="114" t="n">
        <v>3.8827</v>
      </c>
      <c r="G42" s="197" t="n">
        <v>36.16985</v>
      </c>
      <c r="H42" s="113" t="n">
        <v>80</v>
      </c>
      <c r="I42" s="135" t="n">
        <v>78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110.1</v>
      </c>
      <c r="K42" s="117" t="n">
        <f aca="false">IF(ISBLANK(E42),"",(0.000824493-(0.0000040899*E42)+(0.000000076438*E42^2)-(0.00000000082467*E42^3)+(0.0000000000053875*E42^4)))</f>
        <v>0.000766983544116549</v>
      </c>
      <c r="L42" s="117" t="n">
        <f aca="false">IF(ISBLANK(E42),"",(-0.00000572466+(0.00000010227*E42)-(0.0000000016546*E42^2)))</f>
        <v>-4.330423114E-006</v>
      </c>
      <c r="M42" s="117" t="n">
        <f aca="false">IF(ISBLANK(E42),"",IF(ISBLANK(G42),(O42+(K42*35)+(L42*35^1.5)+(0.00000048314*35^2)),(O42+(K42*G42)+(L42*G42^1.5)+(0.00000048314*G42^2))))</f>
        <v>1.02557571542722</v>
      </c>
      <c r="N42" s="118" t="n">
        <f aca="false">IF(ISBLANK(D42),"",IF(ISBLANK(G42),J42*(1+0.00001*(35-20)),J42*(1+0.00001*(G42-20))))</f>
        <v>110.11780300485</v>
      </c>
      <c r="O42" s="117" t="n">
        <f aca="false">IF(ISBLANK(E42),"",(0.999842594+(0.00006793952*E42)-(0.00000909529*E42^2)+(0.0000001001685*E42^3)-(0.000000001120083*E42^4)+(0.000000000006536332*E42^5)))</f>
        <v>0.998143962786074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4.04810000496129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3.94714884924412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180.788146221571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176.279667607243</v>
      </c>
      <c r="T42" s="32" t="n">
        <v>0.19</v>
      </c>
      <c r="U42" s="32" t="n">
        <v>0.19</v>
      </c>
      <c r="V42" s="32" t="n">
        <v>6.96</v>
      </c>
      <c r="W42" s="32" t="n">
        <v>6.8</v>
      </c>
      <c r="X42" s="32" t="n">
        <v>6.77</v>
      </c>
      <c r="Y42" s="32" t="n">
        <v>6.62</v>
      </c>
      <c r="Z42" s="32" t="n">
        <v>0.67</v>
      </c>
      <c r="AA42" s="32" t="n">
        <v>0.65</v>
      </c>
      <c r="AB42" s="32" t="n">
        <v>3.15</v>
      </c>
      <c r="AC42" s="32" t="n">
        <v>3.08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2036</v>
      </c>
      <c r="E43" s="135" t="n">
        <v>21.2</v>
      </c>
      <c r="F43" s="114" t="n">
        <v>3.2925</v>
      </c>
      <c r="G43" s="197" t="n">
        <v>36.32095</v>
      </c>
      <c r="H43" s="113" t="n">
        <v>60</v>
      </c>
      <c r="I43" s="135" t="n">
        <v>61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109.39</v>
      </c>
      <c r="K43" s="117" t="n">
        <f aca="false">IF(ISBLANK(E43),"",(0.000824493-(0.0000040899*E43)+(0.000000076438*E43^2)-(0.00000000082467*E43^3)+(0.0000000000053875*E43^4)))</f>
        <v>0.00076537210854176</v>
      </c>
      <c r="L43" s="117" t="n">
        <f aca="false">IF(ISBLANK(E43),"",(-0.00000572466+(0.00000010227*E43)-(0.0000000016546*E43^2)))</f>
        <v>-4.300179424E-006</v>
      </c>
      <c r="M43" s="117" t="n">
        <f aca="false">IF(ISBLANK(E43),"",IF(ISBLANK(G43),(O43+(K43*35)+(L43*35^1.5)+(0.00000048314*35^2)),(O43+(K43*G43)+(L43*G43^1.5)+(0.00000048314*G43^2))))</f>
        <v>1.02544639921955</v>
      </c>
      <c r="N43" s="118" t="n">
        <f aca="false">IF(ISBLANK(D43),"",IF(ISBLANK(G43),J43*(1+0.00001*(35-20)),J43*(1+0.00001*(G43-20))))</f>
        <v>109.407853487205</v>
      </c>
      <c r="O43" s="117" t="n">
        <f aca="false">IF(ISBLANK(E43),"",(0.999842594+(0.00006793952*E43)-(0.00000909529*E43^2)+(0.0000001001685*E43^3)-(0.000000001120083*E43^4)+(0.000000000006536332*E43^5)))</f>
        <v>0.997951281016373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3.45302378263137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3.36733717653054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154.212042132317</v>
      </c>
      <c r="S43" s="280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150.385278303854</v>
      </c>
      <c r="T43" s="32" t="n">
        <v>0.31</v>
      </c>
      <c r="U43" s="32" t="n">
        <v>0.3</v>
      </c>
      <c r="V43" s="32" t="n">
        <v>4.73</v>
      </c>
      <c r="W43" s="32" t="n">
        <v>4.62</v>
      </c>
      <c r="X43" s="32" t="n">
        <v>4.42</v>
      </c>
      <c r="Y43" s="32" t="n">
        <v>4.32</v>
      </c>
      <c r="Z43" s="32" t="n">
        <v>0.52</v>
      </c>
      <c r="AA43" s="32" t="n">
        <v>0.51</v>
      </c>
      <c r="AB43" s="32" t="n">
        <v>2.63</v>
      </c>
      <c r="AC43" s="32" t="n">
        <v>2.57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2037</v>
      </c>
      <c r="E44" s="135" t="n">
        <v>22</v>
      </c>
      <c r="F44" s="114" t="n">
        <v>4.3645</v>
      </c>
      <c r="G44" s="197" t="n">
        <v>36.32085</v>
      </c>
      <c r="H44" s="113" t="n">
        <v>60</v>
      </c>
      <c r="I44" s="135" t="n">
        <v>61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110.47</v>
      </c>
      <c r="K44" s="117" t="n">
        <f aca="false">IF(ISBLANK(E44),"",(0.000824493-(0.0000040899*E44)+(0.000000076438*E44^2)-(0.00000000082467*E44^3)+(0.0000000000053875*E44^4)))</f>
        <v>0.00076399216004</v>
      </c>
      <c r="L44" s="117" t="n">
        <f aca="false">IF(ISBLANK(E44),"",(-0.00000572466+(0.00000010227*E44)-(0.0000000016546*E44^2)))</f>
        <v>-4.2755464E-006</v>
      </c>
      <c r="M44" s="117" t="n">
        <f aca="false">IF(ISBLANK(E44),"",IF(ISBLANK(G44),(O44+(K44*35)+(L44*35^1.5)+(0.00000048314*35^2)),(O44+(K44*G44)+(L44*G44^1.5)+(0.00000048314*G44^2))))</f>
        <v>1.02522335011869</v>
      </c>
      <c r="N44" s="118" t="n">
        <f aca="false">IF(ISBLANK(D44),"",IF(ISBLANK(G44),J44*(1+0.00001*(35-20)),J44*(1+0.00001*(G44-20))))</f>
        <v>110.488029642995</v>
      </c>
      <c r="O44" s="117" t="n">
        <f aca="false">IF(ISBLANK(E44),"",(0.999842594+(0.00006793952*E44)-(0.00000909529*E44^2)+(0.0000001001685*E44^3)-(0.000000001120083*E44^4)+(0.000000000006536332*E44^5)))</f>
        <v>0.99777303695451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4.53685557764509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4.42523629326222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202.615970097629</v>
      </c>
      <c r="S44" s="280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197.631052857091</v>
      </c>
      <c r="T44" s="32" t="n">
        <v>0.3</v>
      </c>
      <c r="U44" s="32" t="n">
        <v>0.29</v>
      </c>
      <c r="V44" s="32" t="n">
        <v>4.7</v>
      </c>
      <c r="W44" s="32" t="n">
        <v>4.59</v>
      </c>
      <c r="X44" s="32" t="n">
        <v>4.4</v>
      </c>
      <c r="Y44" s="32" t="n">
        <v>4.3</v>
      </c>
      <c r="Z44" s="32" t="n">
        <v>0.51</v>
      </c>
      <c r="AA44" s="32" t="n">
        <v>0.5</v>
      </c>
      <c r="AB44" s="32" t="n">
        <v>2.65</v>
      </c>
      <c r="AC44" s="32" t="n">
        <v>2.59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197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280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2038</v>
      </c>
      <c r="E46" s="135" t="n">
        <v>25.6</v>
      </c>
      <c r="F46" s="114" t="n">
        <v>3.0887</v>
      </c>
      <c r="G46" s="197" t="n">
        <v>35.9913</v>
      </c>
      <c r="H46" s="113" t="n">
        <v>40</v>
      </c>
      <c r="I46" s="135" t="n">
        <v>41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111.51</v>
      </c>
      <c r="K46" s="117" t="n">
        <f aca="false">IF(ISBLANK(E46),"",(0.000824493-(0.0000040899*E46)+(0.000000076438*E46^2)-(0.00000000082467*E46^3)+(0.0000000000053875*E46^4)))</f>
        <v>0.000758364214592</v>
      </c>
      <c r="L46" s="117" t="n">
        <f aca="false">IF(ISBLANK(E46),"",(-0.00000572466+(0.00000010227*E46)-(0.0000000016546*E46^2)))</f>
        <v>-4.190906656E-006</v>
      </c>
      <c r="M46" s="117" t="n">
        <f aca="false">IF(ISBLANK(E46),"",IF(ISBLANK(G46),(O46+(K46*35)+(L46*35^1.5)+(0.00000048314*35^2)),(O46+(K46*G46)+(L46*G46^1.5)+(0.00000048314*G46^2))))</f>
        <v>1.02390795384827</v>
      </c>
      <c r="N46" s="118" t="n">
        <f aca="false">IF(ISBLANK(D46),"",IF(ISBLANK(G46),J46*(1+0.00001*(35-20)),J46*(1+0.00001*(G46-20))))</f>
        <v>111.52783189863</v>
      </c>
      <c r="O46" s="117" t="n">
        <f aca="false">IF(ISBLANK(E46),"",(0.999842594+(0.00006793952*E46)-(0.00000909529*E46^2)+(0.0000001001685*E46^3)-(0.000000001120083*E46^4)+(0.000000000006536332*E46^5)))</f>
        <v>0.996892500763486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3.17560118505106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3.10145181812079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141.822348924381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138.510838197275</v>
      </c>
      <c r="T46" s="32" t="n">
        <v>0.01</v>
      </c>
      <c r="U46" s="32" t="n">
        <v>0.01</v>
      </c>
      <c r="V46" s="32" t="n">
        <v>0.02</v>
      </c>
      <c r="W46" s="32" t="n">
        <v>0.02</v>
      </c>
      <c r="X46" s="32" t="n">
        <v>0.01</v>
      </c>
      <c r="Y46" s="32" t="n">
        <v>0.01</v>
      </c>
      <c r="Z46" s="32" t="n">
        <v>0.09</v>
      </c>
      <c r="AA46" s="32" t="n">
        <v>0.09</v>
      </c>
      <c r="AB46" s="32" t="n">
        <v>1.54</v>
      </c>
      <c r="AC46" s="32" t="n">
        <v>1.5</v>
      </c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2039</v>
      </c>
      <c r="E47" s="135" t="n">
        <v>29.1</v>
      </c>
      <c r="F47" s="114" t="n">
        <v>4.3586</v>
      </c>
      <c r="G47" s="197" t="n">
        <v>34.89695</v>
      </c>
      <c r="H47" s="113" t="n">
        <v>20</v>
      </c>
      <c r="I47" s="135" t="n">
        <v>20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111.47</v>
      </c>
      <c r="K47" s="117" t="n">
        <f aca="false">IF(ISBLANK(E47),"",(0.000824493-(0.0000040899*E47)+(0.000000076438*E47^2)-(0.00000000082467*E47^3)+(0.0000000000053875*E47^4)))</f>
        <v>0.000753747020782669</v>
      </c>
      <c r="L47" s="117" t="n">
        <f aca="false">IF(ISBLANK(E47),"",(-0.00000572466+(0.00000010227*E47)-(0.0000000016546*E47^2)))</f>
        <v>-4.149734826E-006</v>
      </c>
      <c r="M47" s="117" t="n">
        <f aca="false">IF(ISBLANK(E47),"",IF(ISBLANK(G47),(O47+(K47*35)+(L47*35^1.5)+(0.00000048314*35^2)),(O47+(K47*G47)+(L47*G47^1.5)+(0.00000048314*G47^2))))</f>
        <v>1.02195559380824</v>
      </c>
      <c r="N47" s="118" t="n">
        <f aca="false">IF(ISBLANK(D47),"",IF(ISBLANK(G47),J47*(1+0.00001*(35-20)),J47*(1+0.00001*(G47-20))))</f>
        <v>111.486605630165</v>
      </c>
      <c r="O47" s="117" t="n">
        <f aca="false">IF(ISBLANK(E47),"",(0.999842594+(0.00006793952*E47)-(0.00000909529*E47^2)+(0.0000001001685*E47^3)-(0.000000001120083*E47^4)+(0.000000000006536332*E47^5)))</f>
        <v>0.995919218845254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4.48936727091268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4.3929181444992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200.49514231896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196.187724333334</v>
      </c>
      <c r="T47" s="32" t="n">
        <v>0.01</v>
      </c>
      <c r="U47" s="32" t="n">
        <v>0.01</v>
      </c>
      <c r="V47" s="32" t="n">
        <v>0.01</v>
      </c>
      <c r="W47" s="32" t="n">
        <v>0.01</v>
      </c>
      <c r="X47" s="32" t="n">
        <v>0</v>
      </c>
      <c r="Y47" s="32" t="n">
        <v>0</v>
      </c>
      <c r="Z47" s="32" t="n">
        <v>0.02</v>
      </c>
      <c r="AA47" s="32" t="n">
        <v>0.02</v>
      </c>
      <c r="AB47" s="32" t="n">
        <v>0.91</v>
      </c>
      <c r="AC47" s="32" t="n">
        <v>0.89</v>
      </c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2040</v>
      </c>
      <c r="E48" s="135" t="n">
        <v>29.3</v>
      </c>
      <c r="F48" s="114" t="n">
        <v>4.2624</v>
      </c>
      <c r="G48" s="144" t="n">
        <v>34.7751</v>
      </c>
      <c r="H48" s="142" t="n">
        <v>0</v>
      </c>
      <c r="I48" s="142" t="n">
        <v>2.4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110.01</v>
      </c>
      <c r="K48" s="117" t="n">
        <f aca="false">IF(ISBLANK(E48),"",(0.000824493-(0.0000040899*E48)+(0.000000076438*E48^2)-(0.00000000082467*E48^3)+(0.0000000000053875*E48^4)))</f>
        <v>0.000753507254703849</v>
      </c>
      <c r="L48" s="117" t="n">
        <f aca="false">IF(ISBLANK(E48),"",(-0.00000572466+(0.00000010227*E48)-(0.0000000016546*E48^2)))</f>
        <v>-4.148606554E-006</v>
      </c>
      <c r="M48" s="117" t="n">
        <f aca="false">IF(ISBLANK(E48),"",IF(ISBLANK(G48),(O48+(K48*35)+(L48*35^1.5)+(0.00000048314*35^2)),(O48+(K48*G48)+(L48*G48^1.5)+(0.00000048314*G48^2))))</f>
        <v>1.02179706022052</v>
      </c>
      <c r="N48" s="118" t="n">
        <f aca="false">IF(ISBLANK(D48),"",IF(ISBLANK(G48),J48*(1+0.00001*(35-20)),J48*(1+0.00001*(G48-20))))</f>
        <v>110.02625408751</v>
      </c>
      <c r="O48" s="117" t="n">
        <f aca="false">IF(ISBLANK(E48),"",(0.999842594+(0.00006793952*E48)-(0.00000909529*E48^2)+(0.0000001001685*E48^3)-(0.000000001120083*E48^4)+(0.000000000006536332*E48^5)))</f>
        <v>0.995860260850575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4.44929688315883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4.35438411047944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198.705598801873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194.466794374012</v>
      </c>
      <c r="T48" s="32" t="n">
        <v>0.01</v>
      </c>
      <c r="U48" s="32" t="n">
        <v>0.01</v>
      </c>
      <c r="V48" s="32" t="n">
        <v>0.02</v>
      </c>
      <c r="W48" s="32" t="n">
        <v>0.02</v>
      </c>
      <c r="X48" s="32" t="n">
        <v>0.01</v>
      </c>
      <c r="Y48" s="32" t="n">
        <v>0.01</v>
      </c>
      <c r="Z48" s="32" t="n">
        <v>0.03</v>
      </c>
      <c r="AA48" s="32" t="n">
        <v>0.03</v>
      </c>
      <c r="AB48" s="32" t="n">
        <v>0.91</v>
      </c>
      <c r="AC48" s="32" t="n">
        <v>0.89</v>
      </c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23.2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277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8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276"/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N17" colorId="64" zoomScale="100" zoomScaleNormal="100" zoomScalePageLayoutView="100" workbookViewId="0">
      <selection pane="topLeft" activeCell="AZ41" activeCellId="1" sqref="T45:AC45 AZ4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42089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4.968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0.05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1°0,05</v>
      </c>
      <c r="P9" s="29" t="s">
        <v>13</v>
      </c>
      <c r="Q9" s="33" t="n">
        <f aca="false">IF(ISBLANK(I9),"",IF(ISBLANK(J9),"",IF(J9&gt;60,"ERREUR !!",O11*(I9+(J9/60)))))</f>
        <v>1.00083333333333</v>
      </c>
      <c r="R9" s="33"/>
      <c r="V9" s="127" t="n">
        <v>4.9679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</v>
      </c>
      <c r="P10" s="29" t="s">
        <v>17</v>
      </c>
      <c r="Q10" s="33" t="n">
        <f aca="false">IF(ISBLANK(I10),"",IF(ISBLANK(J10),"",IF(J10&gt;60,"ERREUR !!",O12*(I10+(J10/60)))))</f>
        <v>-10</v>
      </c>
      <c r="R10" s="33"/>
      <c r="S10" s="35"/>
      <c r="T10" s="35"/>
      <c r="V10" s="0" t="n">
        <v>4.9654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42089</v>
      </c>
      <c r="K11" s="38"/>
      <c r="L11" s="38"/>
      <c r="M11" s="38"/>
      <c r="N11" s="39" t="str">
        <f aca="false">I9&amp;"°"&amp;J9</f>
        <v>1°0,05</v>
      </c>
      <c r="O11" s="40" t="n">
        <f aca="false">IF(P9=M10,-1,1)</f>
        <v>1</v>
      </c>
      <c r="P11" s="41" t="str">
        <f aca="false">TEXT(J11,"aaaa-mm-jj")&amp;"T"&amp;TEXT(J12,"hh:mm:ss")&amp;"z"</f>
        <v>2019-03-27T01:48:14z</v>
      </c>
      <c r="Q11" s="41"/>
      <c r="R11" s="41"/>
      <c r="T11" s="42"/>
      <c r="U11" s="42"/>
      <c r="V11" s="164" t="n">
        <v>4.97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0.075162037037037</v>
      </c>
      <c r="K12" s="45"/>
      <c r="L12" s="45"/>
      <c r="M12" s="45"/>
      <c r="N12" s="46" t="str">
        <f aca="false">I10&amp;"°"&amp;J10</f>
        <v>10°0</v>
      </c>
      <c r="O12" s="40" t="n">
        <f aca="false">IF(P10=N10,-1,1)</f>
        <v>-1</v>
      </c>
      <c r="P12" s="41"/>
      <c r="Q12" s="41"/>
      <c r="R12" s="41"/>
      <c r="T12" s="42"/>
      <c r="U12" s="42"/>
      <c r="V12" s="164"/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26.2</v>
      </c>
      <c r="S14" s="55" t="s">
        <v>24</v>
      </c>
      <c r="V14" s="189" t="n">
        <f aca="false">AVERAGE(V8:V12)</f>
        <v>4.967825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26.2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4.9678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0.996733652687926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0.0199999809120723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5.01152527350385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4.9674919964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0.005999628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0.00402381095275089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2099</v>
      </c>
      <c r="E35" s="135" t="n">
        <v>7.5</v>
      </c>
      <c r="F35" s="114" t="n">
        <v>5.4795</v>
      </c>
      <c r="G35" s="197" t="n">
        <v>34.9656</v>
      </c>
      <c r="H35" s="113" t="n">
        <v>2000</v>
      </c>
      <c r="I35" s="135" t="n">
        <v>2021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110.9381009</v>
      </c>
      <c r="K35" s="117" t="n">
        <f aca="false">IF(ISBLANK(E35),"",(0.000824493-(0.0000040899*E35)+(0.000000076438*E35^2)-(0.00000000082467*E35^3)+(0.0000000000053875*E35^4)))</f>
        <v>0.000797787526230469</v>
      </c>
      <c r="L35" s="117" t="n">
        <f aca="false">IF(ISBLANK(E35),"",(-0.00000572466+(0.00000010227*E35)-(0.0000000016546*E35^2)))</f>
        <v>-5.05070625E-006</v>
      </c>
      <c r="M35" s="117" t="n">
        <f aca="false">IF(ISBLANK(E35),"",IF(ISBLANK(G35),(O35+(K35*35)+(L35*35^1.5)+(0.00000048314*35^2)),(O35+(K35*G35)+(L35*G35^1.5)+(0.00000048314*G35^2))))</f>
        <v>1.02732093132781</v>
      </c>
      <c r="N35" s="118" t="n">
        <f aca="false">IF(ISBLANK(D35),"",IF(ISBLANK(G35),J35*(1+0.00001*(35-20)),J35*(1+0.00001*(G35-20))))</f>
        <v>110.954703452428</v>
      </c>
      <c r="O35" s="117" t="n">
        <f aca="false">IF(ISBLANK(E35),"",(0.999842594+(0.00006793952*E35)-(0.00000909529*E35^2)+(0.0000001001685*E35^3)-(0.000000001120083*E35^4)+(0.000000000006536332*E35^5)))</f>
        <v>0.999879400021043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5.67289297372351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5.52202607844396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253.351400206492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246.613684663307</v>
      </c>
      <c r="T35" s="32" t="n">
        <v>0</v>
      </c>
      <c r="U35" s="32" t="n">
        <v>0</v>
      </c>
      <c r="V35" s="122" t="n">
        <v>20.4</v>
      </c>
      <c r="W35" s="122" t="n">
        <v>19.9</v>
      </c>
      <c r="X35" s="122" t="n">
        <v>20.4</v>
      </c>
      <c r="Y35" s="122" t="n">
        <v>19.9</v>
      </c>
      <c r="Z35" s="32" t="n">
        <v>1.62</v>
      </c>
      <c r="AA35" s="32" t="n">
        <v>1.58</v>
      </c>
      <c r="AB35" s="122" t="n">
        <v>21.8</v>
      </c>
      <c r="AC35" s="122" t="n">
        <v>21.3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2100</v>
      </c>
      <c r="E36" s="135" t="n">
        <v>8.1</v>
      </c>
      <c r="F36" s="114" t="n">
        <v>4.8698</v>
      </c>
      <c r="G36" s="197" t="n">
        <v>34.95205</v>
      </c>
      <c r="H36" s="113" t="n">
        <v>1500</v>
      </c>
      <c r="I36" s="135" t="n">
        <v>1518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110.5306617</v>
      </c>
      <c r="K36" s="117" t="n">
        <f aca="false">IF(ISBLANK(E36),"",(0.000824493-(0.0000040899*E36)+(0.000000076438*E36^2)-(0.00000000082467*E36^3)+(0.0000000000053875*E36^4)))</f>
        <v>0.000795964835151469</v>
      </c>
      <c r="L36" s="117" t="n">
        <f aca="false">IF(ISBLANK(E36),"",(-0.00000572466+(0.00000010227*E36)-(0.0000000016546*E36^2)))</f>
        <v>-5.004831306E-006</v>
      </c>
      <c r="M36" s="117" t="n">
        <f aca="false">IF(ISBLANK(E36),"",IF(ISBLANK(G36),(O36+(K36*35)+(L36*35^1.5)+(0.00000048314*35^2)),(O36+(K36*G36)+(L36*G36^1.5)+(0.00000048314*G36^2))))</f>
        <v>1.02722144531922</v>
      </c>
      <c r="N36" s="118" t="n">
        <f aca="false">IF(ISBLANK(D36),"",IF(ISBLANK(G36),J36*(1+0.00001*(35-20)),J36*(1+0.00001*(G36-20))))</f>
        <v>110.547188299803</v>
      </c>
      <c r="O36" s="117" t="n">
        <f aca="false">IF(ISBLANK(E36),"",(0.999842594+(0.00006793952*E36)-(0.00000909529*E36^2)+(0.0000001001685*E36^3)-(0.000000001120083*E36^4)+(0.000000000006536332*E36^5)))</f>
        <v>0.999844802100673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5.05884687508544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4.92478705359715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225.928101441316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219.940989813649</v>
      </c>
      <c r="T36" s="32" t="n">
        <v>0</v>
      </c>
      <c r="U36" s="32" t="n">
        <v>0</v>
      </c>
      <c r="V36" s="122" t="n">
        <v>23</v>
      </c>
      <c r="W36" s="122" t="n">
        <v>22.4</v>
      </c>
      <c r="X36" s="122" t="n">
        <v>23</v>
      </c>
      <c r="Y36" s="122" t="n">
        <v>22.4</v>
      </c>
      <c r="Z36" s="32" t="n">
        <v>1.84</v>
      </c>
      <c r="AA36" s="32" t="n">
        <v>1.8</v>
      </c>
      <c r="AB36" s="122" t="n">
        <v>20.3</v>
      </c>
      <c r="AC36" s="122" t="n">
        <v>19.8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2101</v>
      </c>
      <c r="E37" s="135" t="n">
        <v>8.8</v>
      </c>
      <c r="F37" s="114" t="n">
        <v>3.2948</v>
      </c>
      <c r="G37" s="197" t="n">
        <v>34.6166</v>
      </c>
      <c r="H37" s="113" t="n">
        <v>1000</v>
      </c>
      <c r="I37" s="135" t="n">
        <v>1008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106.6333536</v>
      </c>
      <c r="K37" s="117" t="n">
        <f aca="false">IF(ISBLANK(E37),"",(0.000824493-(0.0000040899*E37)+(0.000000076438*E37^2)-(0.00000000082467*E37^3)+(0.0000000000053875*E37^4)))</f>
        <v>0.00079389155779328</v>
      </c>
      <c r="L37" s="117" t="n">
        <f aca="false">IF(ISBLANK(E37),"",(-0.00000572466+(0.00000010227*E37)-(0.0000000016546*E37^2)))</f>
        <v>-4.952816224E-006</v>
      </c>
      <c r="M37" s="117" t="n">
        <f aca="false">IF(ISBLANK(E37),"",IF(ISBLANK(G37),(O37+(K37*35)+(L37*35^1.5)+(0.00000048314*35^2)),(O37+(K37*G37)+(L37*G37^1.5)+(0.00000048314*G37^2))))</f>
        <v>1.02685005087335</v>
      </c>
      <c r="N37" s="118" t="n">
        <f aca="false">IF(ISBLANK(D37),"",IF(ISBLANK(G37),J37*(1+0.00001*(35-20)),J37*(1+0.00001*(G37-20))))</f>
        <v>106.648939770762</v>
      </c>
      <c r="O37" s="117" t="n">
        <f aca="false">IF(ISBLANK(E37),"",(0.999842594+(0.00006793952*E37)-(0.00000909529*E37^2)+(0.0000001001685*E37^3)-(0.000000001120083*E37^4)+(0.000000000006536332*E37^5)))</f>
        <v>0.999798012403754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3.54493247846008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3.45223966775389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158.316684488027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154.177023561889</v>
      </c>
      <c r="T37" s="32" t="n">
        <v>0</v>
      </c>
      <c r="U37" s="32" t="n">
        <v>0</v>
      </c>
      <c r="V37" s="122" t="n">
        <v>33.8</v>
      </c>
      <c r="W37" s="122" t="n">
        <v>33</v>
      </c>
      <c r="X37" s="122" t="n">
        <v>33.8</v>
      </c>
      <c r="Y37" s="122" t="n">
        <v>33</v>
      </c>
      <c r="Z37" s="32" t="n">
        <v>2.74</v>
      </c>
      <c r="AA37" s="32" t="n">
        <v>2.68</v>
      </c>
      <c r="AB37" s="122" t="n">
        <v>32.4</v>
      </c>
      <c r="AC37" s="122" t="n">
        <v>31.7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2102</v>
      </c>
      <c r="E38" s="135" t="n">
        <v>9.7</v>
      </c>
      <c r="F38" s="114" t="n">
        <v>3.0705</v>
      </c>
      <c r="G38" s="197" t="n">
        <v>34.5311</v>
      </c>
      <c r="H38" s="113" t="n">
        <v>700</v>
      </c>
      <c r="I38" s="135" t="n">
        <v>705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111.3365442</v>
      </c>
      <c r="K38" s="117" t="n">
        <f aca="false">IF(ISBLANK(E38),"",(0.000824493-(0.0000040899*E38)+(0.000000076438*E38^2)-(0.00000000082467*E38^3)+(0.0000000000053875*E38^4)))</f>
        <v>0.000791308062527229</v>
      </c>
      <c r="L38" s="117" t="n">
        <f aca="false">IF(ISBLANK(E38),"",(-0.00000572466+(0.00000010227*E38)-(0.0000000016546*E38^2)))</f>
        <v>-4.888322314E-006</v>
      </c>
      <c r="M38" s="117" t="n">
        <f aca="false">IF(ISBLANK(E38),"",IF(ISBLANK(G38),(O38+(K38*35)+(L38*35^1.5)+(0.00000048314*35^2)),(O38+(K38*G38)+(L38*G38^1.5)+(0.00000048314*G38^2))))</f>
        <v>1.0266368130627</v>
      </c>
      <c r="N38" s="118" t="n">
        <f aca="false">IF(ISBLANK(D38),"",IF(ISBLANK(G38),J38*(1+0.00001*(35-20)),J38*(1+0.00001*(G38-20))))</f>
        <v>111.352722624574</v>
      </c>
      <c r="O38" s="117" t="n">
        <f aca="false">IF(ISBLANK(E38),"",(0.999842594+(0.00006793952*E38)-(0.00000909529*E38^2)+(0.0000001001685*E38^3)-(0.000000001120083*E38^4)+(0.000000000006536332*E38^5)))</f>
        <v>0.999727897876105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3.16039159920659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3.07839301980454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141.143088820566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137.481032264471</v>
      </c>
      <c r="T38" s="32" t="n">
        <v>0.01</v>
      </c>
      <c r="U38" s="32" t="n">
        <v>0.01</v>
      </c>
      <c r="V38" s="122" t="n">
        <v>35.1</v>
      </c>
      <c r="W38" s="122" t="n">
        <v>34.3</v>
      </c>
      <c r="X38" s="122" t="n">
        <v>35.1</v>
      </c>
      <c r="Y38" s="122" t="n">
        <v>34.3</v>
      </c>
      <c r="Z38" s="32" t="n">
        <v>2.78</v>
      </c>
      <c r="AA38" s="32" t="n">
        <v>2.72</v>
      </c>
      <c r="AB38" s="122" t="n">
        <v>27.4</v>
      </c>
      <c r="AC38" s="122" t="n">
        <v>26.8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2103</v>
      </c>
      <c r="E39" s="135" t="n">
        <v>14</v>
      </c>
      <c r="F39" s="114" t="n">
        <v>1.8364</v>
      </c>
      <c r="G39" s="197" t="n">
        <v>35.06</v>
      </c>
      <c r="H39" s="113" t="n">
        <v>300</v>
      </c>
      <c r="I39" s="135" t="n">
        <v>303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107.1289264</v>
      </c>
      <c r="K39" s="117" t="n">
        <f aca="false">IF(ISBLANK(E39),"",(0.000824493-(0.0000040899*E39)+(0.000000076438*E39^2)-(0.00000000082467*E39^3)+(0.0000000000053875*E39^4)))</f>
        <v>0.00078016031972</v>
      </c>
      <c r="L39" s="117" t="n">
        <f aca="false">IF(ISBLANK(E39),"",(-0.00000572466+(0.00000010227*E39)-(0.0000000016546*E39^2)))</f>
        <v>-4.6171816E-006</v>
      </c>
      <c r="M39" s="117" t="n">
        <f aca="false">IF(ISBLANK(E39),"",IF(ISBLANK(G39),(O39+(K39*35)+(L39*35^1.5)+(0.00000048314*35^2)),(O39+(K39*G39)+(L39*G39^1.5)+(0.00000048314*G39^2))))</f>
        <v>1.0262342113546</v>
      </c>
      <c r="N39" s="118" t="n">
        <f aca="false">IF(ISBLANK(D39),"",IF(ISBLANK(G39),J39*(1+0.00001*(35-20)),J39*(1+0.00001*(G39-20))))</f>
        <v>107.145060016316</v>
      </c>
      <c r="O39" s="117" t="n">
        <f aca="false">IF(ISBLANK(E39),"",(0.999842594+(0.00006793952*E39)-(0.00000909529*E39^2)+(0.0000001001685*E39^3)-(0.000000001120083*E39^4)+(0.000000000006536332*E39^5)))</f>
        <v>0.999246419091693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1.95925903922144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1.90917338122579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87.5005086916296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85.2636832055436</v>
      </c>
      <c r="T39" s="32" t="n">
        <v>0.01</v>
      </c>
      <c r="U39" s="32" t="n">
        <v>0.01</v>
      </c>
      <c r="V39" s="122" t="n">
        <v>29.3</v>
      </c>
      <c r="W39" s="122" t="n">
        <v>28.6</v>
      </c>
      <c r="X39" s="122" t="n">
        <v>29.3</v>
      </c>
      <c r="Y39" s="122" t="n">
        <v>28.6</v>
      </c>
      <c r="Z39" s="32" t="n">
        <v>2.18</v>
      </c>
      <c r="AA39" s="32" t="n">
        <v>2.13</v>
      </c>
      <c r="AB39" s="122" t="n">
        <v>12.7</v>
      </c>
      <c r="AC39" s="122" t="n">
        <v>12.4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/>
      <c r="B40" s="111"/>
      <c r="C40" s="112" t="n">
        <v>6</v>
      </c>
      <c r="D40" s="113"/>
      <c r="E40" s="135"/>
      <c r="F40" s="114"/>
      <c r="G40" s="197"/>
      <c r="H40" s="113"/>
      <c r="I40" s="135"/>
      <c r="J40" s="116"/>
      <c r="K40" s="117"/>
      <c r="L40" s="117"/>
      <c r="M40" s="117"/>
      <c r="N40" s="118"/>
      <c r="O40" s="117"/>
      <c r="P40" s="119"/>
      <c r="Q40" s="120"/>
      <c r="R40" s="121"/>
      <c r="S40" s="121"/>
      <c r="T40" s="32"/>
      <c r="U40" s="32"/>
      <c r="V40" s="122"/>
      <c r="W40" s="122"/>
      <c r="X40" s="122"/>
      <c r="Y40" s="122"/>
      <c r="Z40" s="32"/>
      <c r="AA40" s="32"/>
      <c r="AB40" s="32"/>
      <c r="AC40" s="3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2104</v>
      </c>
      <c r="E41" s="135" t="n">
        <v>17.2</v>
      </c>
      <c r="F41" s="114" t="n">
        <v>3.0863</v>
      </c>
      <c r="G41" s="197" t="n">
        <v>35.5863</v>
      </c>
      <c r="H41" s="113" t="n">
        <v>100</v>
      </c>
      <c r="I41" s="135" t="n">
        <v>101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108.8676793</v>
      </c>
      <c r="K41" s="117" t="n">
        <f aca="false">IF(ISBLANK(E41),"",(0.000824493-(0.0000040899*E41)+(0.000000076438*E41^2)-(0.00000000082467*E41^3)+(0.0000000000053875*E41^4)))</f>
        <v>0.00077303536854176</v>
      </c>
      <c r="L41" s="117" t="n">
        <f aca="false">IF(ISBLANK(E41),"",(-0.00000572466+(0.00000010227*E41)-(0.0000000016546*E41^2)))</f>
        <v>-4.455112864E-006</v>
      </c>
      <c r="M41" s="117" t="n">
        <f aca="false">IF(ISBLANK(E41),"",IF(ISBLANK(G41),(O41+(K41*35)+(L41*35^1.5)+(0.00000048314*35^2)),(O41+(K41*G41)+(L41*G41^1.5)+(0.00000048314*G41^2))))</f>
        <v>1.02591745906112</v>
      </c>
      <c r="N41" s="118" t="n">
        <f aca="false">IF(ISBLANK(D41),"",IF(ISBLANK(G41),J41*(1+0.00001*(35-20)),J41*(1+0.00001*(G41-20))))</f>
        <v>108.884647743099</v>
      </c>
      <c r="O41" s="117" t="n">
        <f aca="false">IF(ISBLANK(E41),"",(0.999842594+(0.00006793952*E41)-(0.00000909529*E41^2)+(0.0000001001685*E41^3)-(0.000000001120083*E41^4)+(0.000000000006536332*E41^5)))</f>
        <v>0.998741913802288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3.25010994029216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3.16800334333577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145.149909933448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141.483029313376</v>
      </c>
      <c r="T41" s="32" t="n">
        <v>0.03</v>
      </c>
      <c r="U41" s="32" t="n">
        <v>0.03</v>
      </c>
      <c r="V41" s="122" t="n">
        <v>16.3</v>
      </c>
      <c r="W41" s="122" t="n">
        <v>16</v>
      </c>
      <c r="X41" s="122" t="n">
        <v>16.3</v>
      </c>
      <c r="Y41" s="122" t="n">
        <v>15.9</v>
      </c>
      <c r="Z41" s="32" t="n">
        <v>1.28</v>
      </c>
      <c r="AA41" s="32" t="n">
        <v>1.25</v>
      </c>
      <c r="AB41" s="32" t="n">
        <v>6.38</v>
      </c>
      <c r="AC41" s="32" t="n">
        <v>6.23</v>
      </c>
      <c r="AD41" s="152" t="n">
        <v>0.0199</v>
      </c>
      <c r="AE41" s="152" t="n">
        <v>0.0108</v>
      </c>
      <c r="AF41" s="152" t="n">
        <v>0.0007</v>
      </c>
      <c r="AG41" s="152" t="n">
        <v>0.0309</v>
      </c>
      <c r="AH41" s="152" t="n">
        <v>0.0081</v>
      </c>
      <c r="AI41" s="152" t="n">
        <v>0.0005</v>
      </c>
      <c r="AJ41" s="152" t="n">
        <v>-9999.9999</v>
      </c>
      <c r="AK41" s="152" t="n">
        <v>-9999.9999</v>
      </c>
      <c r="AL41" s="152" t="n">
        <v>0.0297</v>
      </c>
      <c r="AM41" s="152" t="n">
        <v>0.004</v>
      </c>
      <c r="AN41" s="152" t="n">
        <v>-9999.9999</v>
      </c>
      <c r="AO41" s="152" t="n">
        <v>-9999.9999</v>
      </c>
      <c r="AP41" s="152" t="n">
        <v>0.0084</v>
      </c>
      <c r="AQ41" s="152"/>
      <c r="AR41" s="152" t="n">
        <v>0.0464</v>
      </c>
      <c r="AS41" s="152" t="n">
        <v>0.0085</v>
      </c>
      <c r="AT41" s="152" t="n">
        <v>0.0549</v>
      </c>
      <c r="AU41" s="152" t="n">
        <v>0.0112</v>
      </c>
      <c r="AV41" s="152" t="n">
        <v>-9999.9999</v>
      </c>
      <c r="AW41" s="152" t="n">
        <v>-9999.9999</v>
      </c>
      <c r="AX41" s="152" t="n">
        <v>0.0279</v>
      </c>
      <c r="AY41" s="152" t="n">
        <v>0.0689</v>
      </c>
      <c r="AZ41" s="152" t="n">
        <v>0.0968</v>
      </c>
      <c r="BA41" s="152" t="n">
        <v>-9999.9999</v>
      </c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2105</v>
      </c>
      <c r="E42" s="135" t="n">
        <v>17.8</v>
      </c>
      <c r="F42" s="114" t="n">
        <v>3.1555</v>
      </c>
      <c r="G42" s="197" t="n">
        <v>35.66835</v>
      </c>
      <c r="H42" s="113" t="n">
        <v>80</v>
      </c>
      <c r="I42" s="135" t="n">
        <v>81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110.2915479</v>
      </c>
      <c r="K42" s="117" t="n">
        <f aca="false">IF(ISBLANK(E42),"",(0.000824493-(0.0000040899*E42)+(0.000000076438*E42^2)-(0.00000000082467*E42^3)+(0.0000000000053875*E42^4)))</f>
        <v>0.00077180129975558</v>
      </c>
      <c r="L42" s="117" t="n">
        <f aca="false">IF(ISBLANK(E42),"",(-0.00000572466+(0.00000010227*E42)-(0.0000000016546*E42^2)))</f>
        <v>-4.428497464E-006</v>
      </c>
      <c r="M42" s="117" t="n">
        <f aca="false">IF(ISBLANK(E42),"",IF(ISBLANK(G42),(O42+(K42*35)+(L42*35^1.5)+(0.00000048314*35^2)),(O42+(K42*G42)+(L42*G42^1.5)+(0.00000048314*G42^2))))</f>
        <v>1.02583450573384</v>
      </c>
      <c r="N42" s="118" t="n">
        <f aca="false">IF(ISBLANK(D42),"",IF(ISBLANK(G42),J42*(1+0.00001*(35-20)),J42*(1+0.00001*(G42-20))))</f>
        <v>110.308828765745</v>
      </c>
      <c r="O42" s="117" t="n">
        <f aca="false">IF(ISBLANK(E42),"",(0.999842594+(0.00006793952*E42)-(0.00000909529*E42^2)+(0.0000001001685*E42^3)-(0.000000001120083*E42^4)+(0.000000000006536332*E42^5)))</f>
        <v>0.998634328607839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3.27963129824541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3.19703741677054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146.46833377964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142.779691032972</v>
      </c>
      <c r="T42" s="32" t="n">
        <v>0.07</v>
      </c>
      <c r="U42" s="32" t="n">
        <v>0.07</v>
      </c>
      <c r="V42" s="122" t="n">
        <v>15.4</v>
      </c>
      <c r="W42" s="122" t="n">
        <v>15.1</v>
      </c>
      <c r="X42" s="122" t="n">
        <v>15.3</v>
      </c>
      <c r="Y42" s="122" t="n">
        <v>15</v>
      </c>
      <c r="Z42" s="32" t="n">
        <v>1.2</v>
      </c>
      <c r="AA42" s="32" t="n">
        <v>1.17</v>
      </c>
      <c r="AB42" s="32" t="n">
        <v>5.93</v>
      </c>
      <c r="AC42" s="32" t="n">
        <v>5.79</v>
      </c>
      <c r="AD42" s="152" t="n">
        <v>0.0339</v>
      </c>
      <c r="AE42" s="152" t="n">
        <v>0.0197</v>
      </c>
      <c r="AF42" s="152" t="n">
        <v>0.0029</v>
      </c>
      <c r="AG42" s="152" t="n">
        <v>0.0525</v>
      </c>
      <c r="AH42" s="152" t="n">
        <v>0.0155</v>
      </c>
      <c r="AI42" s="152" t="n">
        <v>0.0022</v>
      </c>
      <c r="AJ42" s="152" t="n">
        <v>0.0024</v>
      </c>
      <c r="AK42" s="152" t="n">
        <v>0.0012</v>
      </c>
      <c r="AL42" s="152" t="n">
        <v>0.051</v>
      </c>
      <c r="AM42" s="152" t="n">
        <v>0.0057</v>
      </c>
      <c r="AN42" s="152" t="n">
        <v>0.0012</v>
      </c>
      <c r="AO42" s="152" t="n">
        <v>-9999.9999</v>
      </c>
      <c r="AP42" s="152" t="n">
        <v>0.023</v>
      </c>
      <c r="AQ42" s="152"/>
      <c r="AR42" s="152" t="n">
        <v>0.0799</v>
      </c>
      <c r="AS42" s="152" t="n">
        <v>0.0271</v>
      </c>
      <c r="AT42" s="152" t="n">
        <v>0.107</v>
      </c>
      <c r="AU42" s="152" t="n">
        <v>0.021</v>
      </c>
      <c r="AV42" s="152" t="n">
        <v>-9999.9999</v>
      </c>
      <c r="AW42" s="152" t="n">
        <v>-9999.9999</v>
      </c>
      <c r="AX42" s="152" t="n">
        <v>0.0552</v>
      </c>
      <c r="AY42" s="152" t="n">
        <v>0.1349</v>
      </c>
      <c r="AZ42" s="152" t="n">
        <v>0.1901</v>
      </c>
      <c r="BA42" s="152" t="n">
        <v>0.0028</v>
      </c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2106</v>
      </c>
      <c r="E43" s="135" t="n">
        <v>20</v>
      </c>
      <c r="F43" s="114" t="n">
        <v>3.4323</v>
      </c>
      <c r="G43" s="197" t="n">
        <v>35.9946</v>
      </c>
      <c r="H43" s="113" t="n">
        <v>60</v>
      </c>
      <c r="I43" s="135" t="n">
        <v>61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108.810747</v>
      </c>
      <c r="K43" s="117" t="n">
        <f aca="false">IF(ISBLANK(E43),"",(0.000824493-(0.0000040899*E43)+(0.000000076438*E43^2)-(0.00000000082467*E43^3)+(0.0000000000053875*E43^4)))</f>
        <v>0.00076753484</v>
      </c>
      <c r="L43" s="117" t="n">
        <f aca="false">IF(ISBLANK(E43),"",(-0.00000572466+(0.00000010227*E43)-(0.0000000016546*E43^2)))</f>
        <v>-4.3411E-006</v>
      </c>
      <c r="M43" s="117" t="n">
        <f aca="false">IF(ISBLANK(E43),"",IF(ISBLANK(G43),(O43+(K43*35)+(L43*35^1.5)+(0.00000048314*35^2)),(O43+(K43*G43)+(L43*G43^1.5)+(0.00000048314*G43^2))))</f>
        <v>1.02552192391307</v>
      </c>
      <c r="N43" s="118" t="n">
        <f aca="false">IF(ISBLANK(D43),"",IF(ISBLANK(G43),J43*(1+0.00001*(35-20)),J43*(1+0.00001*(G43-20))))</f>
        <v>108.82815084374</v>
      </c>
      <c r="O43" s="117" t="n">
        <f aca="false">IF(ISBLANK(E43),"",(0.999842594+(0.00006793952*E43)-(0.00000909529*E43^2)+(0.0000001001685*E43^3)-(0.000000001120083*E43^4)+(0.000000000006536332*E43^5)))</f>
        <v>0.9982063193824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3.6181888322639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3.52814381428144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161.588313248906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157.566902745809</v>
      </c>
      <c r="T43" s="32" t="n">
        <v>0.39</v>
      </c>
      <c r="U43" s="32" t="n">
        <v>0.38</v>
      </c>
      <c r="V43" s="122" t="n">
        <v>10.4</v>
      </c>
      <c r="W43" s="122" t="n">
        <v>10.2</v>
      </c>
      <c r="X43" s="122" t="n">
        <v>10</v>
      </c>
      <c r="Y43" s="32" t="n">
        <v>9.77</v>
      </c>
      <c r="Z43" s="32" t="n">
        <v>0.79</v>
      </c>
      <c r="AA43" s="32" t="n">
        <v>0.77</v>
      </c>
      <c r="AB43" s="32" t="n">
        <v>4.16</v>
      </c>
      <c r="AC43" s="32" t="n">
        <v>4.07</v>
      </c>
      <c r="AD43" s="152" t="n">
        <v>0.059</v>
      </c>
      <c r="AE43" s="152" t="n">
        <v>0.0387</v>
      </c>
      <c r="AF43" s="152" t="n">
        <v>0.0069</v>
      </c>
      <c r="AG43" s="152" t="n">
        <v>0.0781</v>
      </c>
      <c r="AH43" s="152" t="n">
        <v>0.0238</v>
      </c>
      <c r="AI43" s="152" t="n">
        <v>0.0086</v>
      </c>
      <c r="AJ43" s="152" t="n">
        <v>0.0096</v>
      </c>
      <c r="AK43" s="152" t="n">
        <v>0.0036</v>
      </c>
      <c r="AL43" s="152" t="n">
        <v>0.0975</v>
      </c>
      <c r="AM43" s="152" t="n">
        <v>0.0108</v>
      </c>
      <c r="AN43" s="152" t="n">
        <v>0.0071</v>
      </c>
      <c r="AO43" s="152" t="n">
        <v>-9999.9999</v>
      </c>
      <c r="AP43" s="152" t="n">
        <v>0.0503</v>
      </c>
      <c r="AQ43" s="152"/>
      <c r="AR43" s="152" t="n">
        <v>0.0893</v>
      </c>
      <c r="AS43" s="152" t="n">
        <v>0.0903</v>
      </c>
      <c r="AT43" s="152" t="n">
        <v>0.1796</v>
      </c>
      <c r="AU43" s="152" t="n">
        <v>0.032</v>
      </c>
      <c r="AV43" s="152" t="n">
        <v>-9999.9999</v>
      </c>
      <c r="AW43" s="152" t="n">
        <v>-9999.9999</v>
      </c>
      <c r="AX43" s="152" t="n">
        <v>0.092</v>
      </c>
      <c r="AY43" s="152" t="n">
        <v>0.2753</v>
      </c>
      <c r="AZ43" s="152" t="n">
        <v>0.3673</v>
      </c>
      <c r="BA43" s="152" t="n">
        <v>0.0036</v>
      </c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2107</v>
      </c>
      <c r="E44" s="135" t="n">
        <v>25.3</v>
      </c>
      <c r="F44" s="143" t="n">
        <v>4.2287</v>
      </c>
      <c r="G44" s="197" t="n">
        <v>35.7891</v>
      </c>
      <c r="H44" s="113" t="n">
        <v>40</v>
      </c>
      <c r="I44" s="135" t="n">
        <v>40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109.7002612</v>
      </c>
      <c r="K44" s="117" t="n">
        <f aca="false">IF(ISBLANK(E44),"",(0.000824493-(0.0000040899*E44)+(0.000000076438*E44^2)-(0.00000000082467*E44^3)+(0.0000000000053875*E44^4)))</f>
        <v>0.000758798135690049</v>
      </c>
      <c r="L44" s="117" t="n">
        <f aca="false">IF(ISBLANK(E44),"",(-0.00000572466+(0.00000010227*E44)-(0.0000000016546*E44^2)))</f>
        <v>-4.196321914E-006</v>
      </c>
      <c r="M44" s="117" t="n">
        <f aca="false">IF(ISBLANK(E44),"",IF(ISBLANK(G44),(O44+(K44*35)+(L44*35^1.5)+(0.00000048314*35^2)),(O44+(K44*G44)+(L44*G44^1.5)+(0.00000048314*G44^2))))</f>
        <v>1.02384774008374</v>
      </c>
      <c r="N44" s="118" t="n">
        <f aca="false">IF(ISBLANK(D44),"",IF(ISBLANK(G44),J44*(1+0.00001*(35-20)),J44*(1+0.00001*(G44-20))))</f>
        <v>109.717581883941</v>
      </c>
      <c r="O44" s="117" t="n">
        <f aca="false">IF(ISBLANK(E44),"",(0.999842594+(0.00006793952*E44)-(0.00000909529*E44^2)+(0.0000001001685*E44^3)-(0.000000001120083*E44^4)+(0.000000000006536332*E44^5)))</f>
        <v>0.996970655352168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4.42460219256814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4.32154315465528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197.602733920093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193.000117286905</v>
      </c>
      <c r="T44" s="32" t="n">
        <v>0.01</v>
      </c>
      <c r="U44" s="32" t="n">
        <v>0.01</v>
      </c>
      <c r="V44" s="32" t="n">
        <v>0.07</v>
      </c>
      <c r="W44" s="32" t="n">
        <v>0.07</v>
      </c>
      <c r="X44" s="32" t="n">
        <v>0.06</v>
      </c>
      <c r="Y44" s="32" t="n">
        <v>0.06</v>
      </c>
      <c r="Z44" s="32" t="n">
        <v>0</v>
      </c>
      <c r="AA44" s="32" t="n">
        <v>0</v>
      </c>
      <c r="AB44" s="32" t="n">
        <v>1.34</v>
      </c>
      <c r="AC44" s="32" t="n">
        <v>1.31</v>
      </c>
      <c r="AD44" s="152" t="n">
        <v>0.0153</v>
      </c>
      <c r="AE44" s="152" t="n">
        <v>0.0172</v>
      </c>
      <c r="AF44" s="152" t="n">
        <v>0.01</v>
      </c>
      <c r="AG44" s="152" t="n">
        <v>0.0154</v>
      </c>
      <c r="AH44" s="152" t="n">
        <v>0.0091</v>
      </c>
      <c r="AI44" s="152" t="n">
        <v>0.0019</v>
      </c>
      <c r="AJ44" s="152" t="n">
        <v>0.0018</v>
      </c>
      <c r="AK44" s="152" t="n">
        <v>0.0029</v>
      </c>
      <c r="AL44" s="152" t="n">
        <v>0.0482</v>
      </c>
      <c r="AM44" s="152" t="n">
        <v>0.0092</v>
      </c>
      <c r="AN44" s="152" t="n">
        <v>0.0031</v>
      </c>
      <c r="AO44" s="152" t="n">
        <v>-9999.9999</v>
      </c>
      <c r="AP44" s="152" t="n">
        <v>0.1068</v>
      </c>
      <c r="AQ44" s="152"/>
      <c r="AR44" s="152" t="n">
        <v>0.0105</v>
      </c>
      <c r="AS44" s="152" t="n">
        <v>0.0279</v>
      </c>
      <c r="AT44" s="152" t="n">
        <v>0.0383</v>
      </c>
      <c r="AU44" s="152" t="n">
        <v>0.0226</v>
      </c>
      <c r="AV44" s="152" t="n">
        <v>-9999.9999</v>
      </c>
      <c r="AW44" s="152" t="n">
        <v>-9999.9999</v>
      </c>
      <c r="AX44" s="152" t="n">
        <v>0.0894</v>
      </c>
      <c r="AY44" s="152" t="n">
        <v>0.1409</v>
      </c>
      <c r="AZ44" s="152" t="n">
        <v>0.2303</v>
      </c>
      <c r="BA44" s="152" t="n">
        <v>0.0021</v>
      </c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2108</v>
      </c>
      <c r="E45" s="135" t="n">
        <v>25.7</v>
      </c>
      <c r="F45" s="143" t="n">
        <v>4.2893</v>
      </c>
      <c r="G45" s="197" t="n">
        <v>35.7635</v>
      </c>
      <c r="H45" s="113" t="n">
        <v>40</v>
      </c>
      <c r="I45" s="135" t="n">
        <v>40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109.7008606</v>
      </c>
      <c r="K45" s="117" t="n">
        <f aca="false">IF(ISBLANK(E45),"",(0.000824493-(0.0000040899*E45)+(0.000000076438*E45^2)-(0.00000000082467*E45^3)+(0.0000000000053875*E45^4)))</f>
        <v>0.000758220947939229</v>
      </c>
      <c r="L45" s="117" t="n">
        <f aca="false">IF(ISBLANK(E45),"",(-0.00000572466+(0.00000010227*E45)-(0.0000000016546*E45^2)))</f>
        <v>-4.189167754E-006</v>
      </c>
      <c r="M45" s="117" t="n">
        <f aca="false">IF(ISBLANK(E45),"",IF(ISBLANK(G45),(O45+(K45*35)+(L45*35^1.5)+(0.00000048314*35^2)),(O45+(K45*G45)+(L45*G45^1.5)+(0.00000048314*G45^2))))</f>
        <v>1.02370488677854</v>
      </c>
      <c r="N45" s="118" t="n">
        <f aca="false">IF(ISBLANK(D45),"",IF(ISBLANK(G45),J45*(1+0.00001*(35-20)),J45*(1+0.00001*(G45-20))))</f>
        <v>109.718153295161</v>
      </c>
      <c r="O45" s="117" t="n">
        <f aca="false">IF(ISBLANK(E45),"",(0.999842594+(0.00006793952*E45)-(0.00000909529*E45^2)+(0.0000001001685*E45^3)-(0.000000001120083*E45^4)+(0.000000000006536332*E45^5)))</f>
        <v>0.996866260603449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4.48821426969337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4.38428528344451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200.443649284506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195.802180758632</v>
      </c>
      <c r="T45" s="32" t="n">
        <v>0.01</v>
      </c>
      <c r="U45" s="32" t="n">
        <v>0.01</v>
      </c>
      <c r="V45" s="32" t="n">
        <v>0.03</v>
      </c>
      <c r="W45" s="32" t="n">
        <v>0.03</v>
      </c>
      <c r="X45" s="32" t="n">
        <v>0.02</v>
      </c>
      <c r="Y45" s="32" t="n">
        <v>0.02</v>
      </c>
      <c r="Z45" s="32" t="n">
        <v>0</v>
      </c>
      <c r="AA45" s="32" t="n">
        <v>0</v>
      </c>
      <c r="AB45" s="32" t="n">
        <v>1.27</v>
      </c>
      <c r="AC45" s="32" t="n">
        <v>1.24</v>
      </c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23"/>
    </row>
    <row r="46" customFormat="false" ht="15.75" hidden="false" customHeight="false" outlineLevel="0" collapsed="false">
      <c r="A46" s="110"/>
      <c r="B46" s="111"/>
      <c r="C46" s="112" t="n">
        <v>12</v>
      </c>
      <c r="D46" s="113"/>
      <c r="E46" s="135"/>
      <c r="F46" s="281"/>
      <c r="G46" s="197"/>
      <c r="H46" s="113"/>
      <c r="I46" s="135"/>
      <c r="J46" s="116"/>
      <c r="K46" s="117"/>
      <c r="L46" s="117"/>
      <c r="M46" s="117"/>
      <c r="N46" s="118"/>
      <c r="O46" s="117"/>
      <c r="P46" s="119"/>
      <c r="Q46" s="120"/>
      <c r="R46" s="121"/>
      <c r="S46" s="121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152"/>
      <c r="AE46" s="152"/>
      <c r="AF46" s="152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2109</v>
      </c>
      <c r="E47" s="135" t="n">
        <v>29.1</v>
      </c>
      <c r="F47" s="114" t="n">
        <v>4.1261</v>
      </c>
      <c r="G47" s="197" t="n">
        <v>34.81455</v>
      </c>
      <c r="H47" s="113" t="n">
        <v>20</v>
      </c>
      <c r="I47" s="135" t="n">
        <v>20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106.403997</v>
      </c>
      <c r="K47" s="117" t="n">
        <f aca="false">IF(ISBLANK(E47),"",(0.000824493-(0.0000040899*E47)+(0.000000076438*E47^2)-(0.00000000082467*E47^3)+(0.0000000000053875*E47^4)))</f>
        <v>0.000753747020782669</v>
      </c>
      <c r="L47" s="117" t="n">
        <f aca="false">IF(ISBLANK(E47),"",(-0.00000572466+(0.00000010227*E47)-(0.0000000016546*E47^2)))</f>
        <v>-4.149734826E-006</v>
      </c>
      <c r="M47" s="117" t="n">
        <f aca="false">IF(ISBLANK(E47),"",IF(ISBLANK(G47),(O47+(K47*35)+(L47*35^1.5)+(0.00000048314*35^2)),(O47+(K47*G47)+(L47*G47^1.5)+(0.00000048314*G47^2))))</f>
        <v>1.021893737928</v>
      </c>
      <c r="N47" s="118" t="n">
        <f aca="false">IF(ISBLANK(D47),"",IF(ISBLANK(G47),J47*(1+0.00001*(35-20)),J47*(1+0.00001*(G47-20))))</f>
        <v>106.419760273338</v>
      </c>
      <c r="O47" s="117" t="n">
        <f aca="false">IF(ISBLANK(E47),"",(0.999842594+(0.00006793952*E47)-(0.00000909529*E47^2)+(0.0000001001685*E47^3)-(0.000000001120083*E47^4)+(0.000000000006536332*E47^5)))</f>
        <v>0.995919218845254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4.45323870493918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4.35782952733284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198.881640562584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194.620666690685</v>
      </c>
      <c r="T47" s="32" t="n">
        <v>0</v>
      </c>
      <c r="U47" s="32" t="n">
        <v>0</v>
      </c>
      <c r="V47" s="32" t="n">
        <v>0</v>
      </c>
      <c r="W47" s="32" t="n">
        <v>0</v>
      </c>
      <c r="X47" s="32" t="n">
        <v>0</v>
      </c>
      <c r="Y47" s="32" t="n">
        <v>0</v>
      </c>
      <c r="Z47" s="32" t="n">
        <v>0</v>
      </c>
      <c r="AA47" s="32" t="n">
        <v>0</v>
      </c>
      <c r="AB47" s="32" t="n">
        <v>0.76</v>
      </c>
      <c r="AC47" s="32" t="n">
        <v>0.74</v>
      </c>
      <c r="AD47" s="152" t="n">
        <v>0.0034</v>
      </c>
      <c r="AE47" s="152" t="n">
        <v>0.0048</v>
      </c>
      <c r="AF47" s="152" t="n">
        <v>0.0025</v>
      </c>
      <c r="AG47" s="152" t="n">
        <v>0.0043</v>
      </c>
      <c r="AH47" s="152" t="n">
        <v>0.0047</v>
      </c>
      <c r="AI47" s="152" t="n">
        <v>-9999.9999</v>
      </c>
      <c r="AJ47" s="152" t="n">
        <v>-9999.9999</v>
      </c>
      <c r="AK47" s="152" t="n">
        <v>0.0014</v>
      </c>
      <c r="AL47" s="152" t="n">
        <v>0.013</v>
      </c>
      <c r="AM47" s="152" t="n">
        <v>0.0052</v>
      </c>
      <c r="AN47" s="152" t="n">
        <v>-9999.9999</v>
      </c>
      <c r="AO47" s="152" t="n">
        <v>-9999.9999</v>
      </c>
      <c r="AP47" s="152" t="n">
        <v>0.0822</v>
      </c>
      <c r="AQ47" s="152"/>
      <c r="AR47" s="152" t="n">
        <v>0.0028</v>
      </c>
      <c r="AS47" s="152" t="n">
        <v>0.0038</v>
      </c>
      <c r="AT47" s="152" t="n">
        <v>0.0066</v>
      </c>
      <c r="AU47" s="152" t="n">
        <v>0.0106</v>
      </c>
      <c r="AV47" s="152" t="n">
        <v>-9999.9999</v>
      </c>
      <c r="AW47" s="152" t="n">
        <v>-9999.9999</v>
      </c>
      <c r="AX47" s="152" t="n">
        <v>0.036</v>
      </c>
      <c r="AY47" s="152" t="n">
        <v>0.0415</v>
      </c>
      <c r="AZ47" s="152" t="n">
        <v>0.0775</v>
      </c>
      <c r="BA47" s="152" t="n">
        <v>-9999.9999</v>
      </c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2110</v>
      </c>
      <c r="E48" s="135" t="n">
        <v>29.3</v>
      </c>
      <c r="F48" s="114" t="n">
        <v>4.2649</v>
      </c>
      <c r="G48" s="144" t="n">
        <v>34.8282</v>
      </c>
      <c r="H48" s="142" t="n">
        <v>0</v>
      </c>
      <c r="I48" s="142" t="n">
        <v>0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110.3806485</v>
      </c>
      <c r="K48" s="117" t="n">
        <f aca="false">IF(ISBLANK(E48),"",(0.000824493-(0.0000040899*E48)+(0.000000076438*E48^2)-(0.00000000082467*E48^3)+(0.0000000000053875*E48^4)))</f>
        <v>0.000753507254703849</v>
      </c>
      <c r="L48" s="117" t="n">
        <f aca="false">IF(ISBLANK(E48),"",(-0.00000572466+(0.00000010227*E48)-(0.0000000016546*E48^2)))</f>
        <v>-4.148606554E-006</v>
      </c>
      <c r="M48" s="117" t="n">
        <f aca="false">IF(ISBLANK(E48),"",IF(ISBLANK(G48),(O48+(K48*35)+(L48*35^1.5)+(0.00000048314*35^2)),(O48+(K48*G48)+(L48*G48^1.5)+(0.00000048314*G48^2))))</f>
        <v>1.02183690776836</v>
      </c>
      <c r="N48" s="118" t="n">
        <f aca="false">IF(ISBLANK(D48),"",IF(ISBLANK(G48),J48*(1+0.00001*(35-20)),J48*(1+0.00001*(G48-20))))</f>
        <v>110.397015963321</v>
      </c>
      <c r="O48" s="117" t="n">
        <f aca="false">IF(ISBLANK(E48),"",(0.999842594+(0.00006793952*E48)-(0.00000909529*E48^2)+(0.0000001001685*E48^3)-(0.000000001120083*E48^4)+(0.000000000006536332*E48^5)))</f>
        <v>0.995860260850575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4.43463610071899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4.33986682904615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198.05084825811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193.818452585201</v>
      </c>
      <c r="T48" s="32" t="n">
        <v>0.01</v>
      </c>
      <c r="U48" s="32" t="n">
        <v>0.01</v>
      </c>
      <c r="V48" s="32" t="n">
        <v>0.01</v>
      </c>
      <c r="W48" s="32" t="n">
        <v>0.01</v>
      </c>
      <c r="X48" s="32" t="n">
        <v>0</v>
      </c>
      <c r="Y48" s="32" t="n">
        <v>0</v>
      </c>
      <c r="Z48" s="32" t="n">
        <v>0</v>
      </c>
      <c r="AA48" s="32" t="n">
        <v>0</v>
      </c>
      <c r="AB48" s="32" t="n">
        <v>0.72</v>
      </c>
      <c r="AC48" s="32" t="n">
        <v>0.7</v>
      </c>
      <c r="AD48" s="152" t="n">
        <v>0.0027</v>
      </c>
      <c r="AE48" s="152" t="n">
        <v>0.0044</v>
      </c>
      <c r="AF48" s="152" t="n">
        <v>0.0023</v>
      </c>
      <c r="AG48" s="152" t="n">
        <v>0.004</v>
      </c>
      <c r="AH48" s="152" t="n">
        <v>0.0047</v>
      </c>
      <c r="AI48" s="152" t="n">
        <v>-9999.9999</v>
      </c>
      <c r="AJ48" s="152" t="n">
        <v>-9999.9999</v>
      </c>
      <c r="AK48" s="152" t="n">
        <v>0.0015</v>
      </c>
      <c r="AL48" s="152" t="n">
        <v>0.0114</v>
      </c>
      <c r="AM48" s="152" t="n">
        <v>0.006</v>
      </c>
      <c r="AN48" s="152" t="n">
        <v>-9999.9999</v>
      </c>
      <c r="AO48" s="152" t="n">
        <v>-9999.9999</v>
      </c>
      <c r="AP48" s="152" t="n">
        <v>0.0956</v>
      </c>
      <c r="AQ48" s="152"/>
      <c r="AR48" s="152" t="n">
        <v>0.0029</v>
      </c>
      <c r="AS48" s="152" t="n">
        <v>0.0035</v>
      </c>
      <c r="AT48" s="152" t="n">
        <v>0.0064</v>
      </c>
      <c r="AU48" s="152" t="n">
        <v>0.0112</v>
      </c>
      <c r="AV48" s="152" t="n">
        <v>-9999.9999</v>
      </c>
      <c r="AW48" s="152" t="n">
        <v>-9999.9999</v>
      </c>
      <c r="AX48" s="152" t="n">
        <v>0.0465</v>
      </c>
      <c r="AY48" s="152" t="n">
        <v>0.0402</v>
      </c>
      <c r="AZ48" s="152" t="n">
        <v>0.0867</v>
      </c>
      <c r="BA48" s="152" t="n">
        <v>-9999.9999</v>
      </c>
      <c r="BB48" s="123"/>
    </row>
    <row r="49" customFormat="false" ht="15.7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 t="s">
        <v>99</v>
      </c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e">
        <f aca="false">IF(ISBLANK(D49),"",IF(ISBLANK(G49),J49*(1+0.00001*(35-20)),J49*(1+0.00001*(G49-20))))</f>
        <v>#VALUE!</v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8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276"/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H14" colorId="64" zoomScale="100" zoomScaleNormal="100" zoomScalePageLayoutView="100" workbookViewId="0">
      <selection pane="topLeft" activeCell="T35" activeCellId="1" sqref="T45:AC45 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42088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4.968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29.99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1°29,99</v>
      </c>
      <c r="P9" s="29" t="s">
        <v>13</v>
      </c>
      <c r="Q9" s="33" t="n">
        <f aca="false">IF(ISBLANK(I9),"",IF(ISBLANK(J9),"",IF(J9&gt;60,"ERREUR !!",O11*(I9+(J9/60)))))</f>
        <v>1.49983333333333</v>
      </c>
      <c r="R9" s="33"/>
      <c r="V9" s="127" t="n">
        <v>4.9679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10</v>
      </c>
      <c r="J10" s="29" t="n">
        <v>0.05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-10°0,05</v>
      </c>
      <c r="P10" s="29" t="s">
        <v>17</v>
      </c>
      <c r="Q10" s="33" t="n">
        <f aca="false">IF(ISBLANK(I10),"",IF(ISBLANK(J10),"",IF(J10&gt;60,"ERREUR !!",O12*(I10+(J10/60)))))</f>
        <v>-10.0008333333333</v>
      </c>
      <c r="R10" s="33"/>
      <c r="S10" s="35"/>
      <c r="T10" s="35"/>
      <c r="V10" s="0" t="n">
        <v>4.9654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42089</v>
      </c>
      <c r="K11" s="38"/>
      <c r="L11" s="38"/>
      <c r="M11" s="38"/>
      <c r="N11" s="39" t="str">
        <f aca="false">I9&amp;"°"&amp;J9</f>
        <v>1°29,99</v>
      </c>
      <c r="O11" s="40" t="n">
        <f aca="false">IF(P9=M10,-1,1)</f>
        <v>1</v>
      </c>
      <c r="P11" s="41" t="str">
        <f aca="false">TEXT(J11,"aaaa-mm-jj")&amp;"T"&amp;TEXT(J12,"hh:mm:ss")&amp;"z"</f>
        <v>2019-03-27T06:13:34z</v>
      </c>
      <c r="Q11" s="41"/>
      <c r="R11" s="41"/>
      <c r="T11" s="42"/>
      <c r="U11" s="42"/>
      <c r="V11" s="164" t="n">
        <v>4.97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0.259421296296296</v>
      </c>
      <c r="K12" s="45"/>
      <c r="L12" s="45"/>
      <c r="M12" s="45"/>
      <c r="N12" s="46" t="str">
        <f aca="false">I10&amp;"°"&amp;J10</f>
        <v>10°0,05</v>
      </c>
      <c r="O12" s="40" t="n">
        <f aca="false">IF(P10=N10,-1,1)</f>
        <v>-1</v>
      </c>
      <c r="P12" s="41"/>
      <c r="Q12" s="41"/>
      <c r="R12" s="41"/>
      <c r="T12" s="42"/>
      <c r="U12" s="42"/>
      <c r="V12" s="164"/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26.2</v>
      </c>
      <c r="S14" s="55" t="s">
        <v>24</v>
      </c>
      <c r="V14" s="189" t="n">
        <f aca="false">AVERAGE(V8:V12)</f>
        <v>4.967825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26.2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4.9678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0.996733652687926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0.0199999809120723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5.01152527350385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4.9674919964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0.005999628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0.00402381095275089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2075</v>
      </c>
      <c r="E35" s="135" t="n">
        <v>8.8</v>
      </c>
      <c r="F35" s="114" t="n">
        <v>5.4981</v>
      </c>
      <c r="G35" s="197" t="n">
        <v>34.96565</v>
      </c>
      <c r="H35" s="113" t="n">
        <v>2000</v>
      </c>
      <c r="I35" s="135" t="n">
        <v>2022.1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110.9977077</v>
      </c>
      <c r="K35" s="117" t="n">
        <f aca="false">IF(ISBLANK(E35),"",(0.000824493-(0.0000040899*E35)+(0.000000076438*E35^2)-(0.00000000082467*E35^3)+(0.0000000000053875*E35^4)))</f>
        <v>0.00079389155779328</v>
      </c>
      <c r="L35" s="117" t="n">
        <f aca="false">IF(ISBLANK(E35),"",(-0.00000572466+(0.00000010227*E35)-(0.0000000016546*E35^2)))</f>
        <v>-4.952816224E-006</v>
      </c>
      <c r="M35" s="117" t="n">
        <f aca="false">IF(ISBLANK(E35),"",IF(ISBLANK(G35),(O35+(K35*35)+(L35*35^1.5)+(0.00000048314*35^2)),(O35+(K35*G35)+(L35*G35^1.5)+(0.00000048314*G35^2))))</f>
        <v>1.02712359753054</v>
      </c>
      <c r="N35" s="118" t="n">
        <f aca="false">IF(ISBLANK(D35),"",IF(ISBLANK(G35),J35*(1+0.00001*(35-20)),J35*(1+0.00001*(G35-20))))</f>
        <v>111.014319228442</v>
      </c>
      <c r="O35" s="117" t="n">
        <f aca="false">IF(ISBLANK(E35),"",(0.999842594+(0.00006793952*E35)-(0.00000909529*E35^2)+(0.0000001001685*E35^3)-(0.000000001120083*E35^4)+(0.000000000006536332*E35^5)))</f>
        <v>0.999798012403754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5.68908922731633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5.5388555388994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254.074724891947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247.365288367247</v>
      </c>
      <c r="T35" s="32" t="n">
        <v>0</v>
      </c>
      <c r="U35" s="32" t="n">
        <v>0</v>
      </c>
      <c r="V35" s="122" t="n">
        <v>20.4</v>
      </c>
      <c r="W35" s="122" t="n">
        <v>20</v>
      </c>
      <c r="X35" s="122" t="n">
        <v>20.4</v>
      </c>
      <c r="Y35" s="122" t="n">
        <v>20</v>
      </c>
      <c r="Z35" s="32" t="n">
        <v>1.72</v>
      </c>
      <c r="AA35" s="32" t="n">
        <v>1.68</v>
      </c>
      <c r="AB35" s="122" t="n">
        <v>22.3</v>
      </c>
      <c r="AC35" s="122" t="n">
        <v>21.7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2076</v>
      </c>
      <c r="E36" s="135" t="n">
        <v>9.2</v>
      </c>
      <c r="F36" s="114" t="n">
        <v>4.8122</v>
      </c>
      <c r="G36" s="197" t="n">
        <v>34.9631</v>
      </c>
      <c r="H36" s="113" t="n">
        <v>1500</v>
      </c>
      <c r="I36" s="135" t="n">
        <v>1514.1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106.3986272</v>
      </c>
      <c r="K36" s="117" t="n">
        <f aca="false">IF(ISBLANK(E36),"",(0.000824493-(0.0000040899*E36)+(0.000000076438*E36^2)-(0.00000000082467*E36^3)+(0.0000000000053875*E36^4)))</f>
        <v>0.00079273206735776</v>
      </c>
      <c r="L36" s="117" t="n">
        <f aca="false">IF(ISBLANK(E36),"",(-0.00000572466+(0.00000010227*E36)-(0.0000000016546*E36^2)))</f>
        <v>-4.923821344E-006</v>
      </c>
      <c r="M36" s="117" t="n">
        <f aca="false">IF(ISBLANK(E36),"",IF(ISBLANK(G36),(O36+(K36*35)+(L36*35^1.5)+(0.00000048314*35^2)),(O36+(K36*G36)+(L36*G36^1.5)+(0.00000048314*G36^2))))</f>
        <v>1.02705726030875</v>
      </c>
      <c r="N36" s="118" t="n">
        <f aca="false">IF(ISBLANK(D36),"",IF(ISBLANK(G36),J36*(1+0.00001*(35-20)),J36*(1+0.00001*(G36-20))))</f>
        <v>106.414547732987</v>
      </c>
      <c r="O36" s="117" t="n">
        <f aca="false">IF(ISBLANK(E36),"",(0.999842594+(0.00006793952*E36)-(0.00000909529*E36^2)+(0.0000001001685*E36^3)-(0.000000001120083*E36^4)+(0.000000000006536332*E36^5)))</f>
        <v>0.999768218849135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5.19673074952123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5.05982572769022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232.085995273618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225.971816998645</v>
      </c>
      <c r="T36" s="32" t="n">
        <v>0</v>
      </c>
      <c r="U36" s="32" t="n">
        <v>0</v>
      </c>
      <c r="V36" s="122" t="n">
        <v>22.2</v>
      </c>
      <c r="W36" s="122" t="n">
        <v>21.7</v>
      </c>
      <c r="X36" s="122" t="n">
        <v>22.2</v>
      </c>
      <c r="Y36" s="122" t="n">
        <v>21.7</v>
      </c>
      <c r="Z36" s="32" t="n">
        <v>1.82</v>
      </c>
      <c r="AA36" s="32" t="n">
        <v>1.78</v>
      </c>
      <c r="AB36" s="122" t="n">
        <v>19.9</v>
      </c>
      <c r="AC36" s="122" t="n">
        <v>19.5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2077</v>
      </c>
      <c r="E37" s="135" t="n">
        <v>9.8</v>
      </c>
      <c r="F37" s="114" t="n">
        <v>3.6901</v>
      </c>
      <c r="G37" s="197" t="n">
        <v>34.6411</v>
      </c>
      <c r="H37" s="113" t="n">
        <v>1000</v>
      </c>
      <c r="I37" s="135" t="n">
        <v>1007.2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117.6550602</v>
      </c>
      <c r="K37" s="117" t="n">
        <f aca="false">IF(ISBLANK(E37),"",(0.000824493-(0.0000040899*E37)+(0.000000076438*E37^2)-(0.00000000082467*E37^3)+(0.0000000000053875*E37^4)))</f>
        <v>0.00079102660529798</v>
      </c>
      <c r="L37" s="117" t="n">
        <f aca="false">IF(ISBLANK(E37),"",(-0.00000572466+(0.00000010227*E37)-(0.0000000016546*E37^2)))</f>
        <v>-4.881321784E-006</v>
      </c>
      <c r="M37" s="117" t="n">
        <f aca="false">IF(ISBLANK(E37),"",IF(ISBLANK(G37),(O37+(K37*35)+(L37*35^1.5)+(0.00000048314*35^2)),(O37+(K37*G37)+(L37*G37^1.5)+(0.00000048314*G37^2))))</f>
        <v>1.02670599610683</v>
      </c>
      <c r="N37" s="118" t="n">
        <f aca="false">IF(ISBLANK(D37),"",IF(ISBLANK(G37),J37*(1+0.00001*(35-20)),J37*(1+0.00001*(G37-20))))</f>
        <v>117.672286195019</v>
      </c>
      <c r="O37" s="117" t="n">
        <f aca="false">IF(ISBLANK(E37),"",(0.999842594+(0.00006793952*E37)-(0.00000909529*E37^2)+(0.0000001001685*E37^3)-(0.000000001120083*E37^4)+(0.000000000006536332*E37^5)))</f>
        <v>0.999719426978937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3.5935676754422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3.50009417405631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160.488732385249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156.314205813355</v>
      </c>
      <c r="T37" s="32" t="n">
        <v>0</v>
      </c>
      <c r="U37" s="32" t="n">
        <v>0</v>
      </c>
      <c r="V37" s="122" t="n">
        <v>33.1</v>
      </c>
      <c r="W37" s="122" t="n">
        <v>32.4</v>
      </c>
      <c r="X37" s="122" t="n">
        <v>33.1</v>
      </c>
      <c r="Y37" s="122" t="n">
        <v>32.4</v>
      </c>
      <c r="Z37" s="32" t="n">
        <v>2.75</v>
      </c>
      <c r="AA37" s="32" t="n">
        <v>2.69</v>
      </c>
      <c r="AB37" s="122" t="n">
        <v>31.8</v>
      </c>
      <c r="AC37" s="122" t="n">
        <v>31.1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2078</v>
      </c>
      <c r="E38" s="135" t="n">
        <v>11</v>
      </c>
      <c r="F38" s="114" t="n">
        <v>2.8887</v>
      </c>
      <c r="G38" s="197" t="n">
        <v>34.56305</v>
      </c>
      <c r="H38" s="113" t="n">
        <v>700</v>
      </c>
      <c r="I38" s="135" t="n">
        <v>705.1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110.0904939</v>
      </c>
      <c r="K38" s="117" t="n">
        <f aca="false">IF(ISBLANK(E38),"",(0.000824493-(0.0000040899*E38)+(0.000000076438*E38^2)-(0.00000000082467*E38^3)+(0.0000000000053875*E38^4)))</f>
        <v>0.0007877343406175</v>
      </c>
      <c r="L38" s="117" t="n">
        <f aca="false">IF(ISBLANK(E38),"",(-0.00000572466+(0.00000010227*E38)-(0.0000000016546*E38^2)))</f>
        <v>-4.7998966E-006</v>
      </c>
      <c r="M38" s="117" t="n">
        <f aca="false">IF(ISBLANK(E38),"",IF(ISBLANK(G38),(O38+(K38*35)+(L38*35^1.5)+(0.00000048314*35^2)),(O38+(K38*G38)+(L38*G38^1.5)+(0.00000048314*G38^2))))</f>
        <v>1.02643571265379</v>
      </c>
      <c r="N38" s="118" t="n">
        <f aca="false">IF(ISBLANK(D38),"",IF(ISBLANK(G38),J38*(1+0.00001*(35-20)),J38*(1+0.00001*(G38-20))))</f>
        <v>110.106526433672</v>
      </c>
      <c r="O38" s="117" t="n">
        <f aca="false">IF(ISBLANK(E38),"",(0.999842594+(0.00006793952*E38)-(0.00000909529*E38^2)+(0.0000001001685*E38^3)-(0.000000001120083*E38^4)+(0.000000000006536332*E38^5)))</f>
        <v>0.999607376451102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3.00661260222233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2.92917770217572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134.275318815249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130.817076179168</v>
      </c>
      <c r="T38" s="32" t="n">
        <v>0</v>
      </c>
      <c r="U38" s="32" t="n">
        <v>0</v>
      </c>
      <c r="V38" s="122" t="n">
        <v>35.2</v>
      </c>
      <c r="W38" s="122" t="n">
        <v>34.4</v>
      </c>
      <c r="X38" s="122" t="n">
        <v>35.2</v>
      </c>
      <c r="Y38" s="122" t="n">
        <v>34.4</v>
      </c>
      <c r="Z38" s="32" t="n">
        <v>2.81</v>
      </c>
      <c r="AA38" s="32" t="n">
        <v>2.75</v>
      </c>
      <c r="AB38" s="122" t="n">
        <v>26.5</v>
      </c>
      <c r="AC38" s="122" t="n">
        <v>25.9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2079</v>
      </c>
      <c r="E39" s="135" t="n">
        <v>14.7</v>
      </c>
      <c r="F39" s="114" t="n">
        <v>1.5122</v>
      </c>
      <c r="G39" s="197" t="n">
        <v>35.01375</v>
      </c>
      <c r="H39" s="113" t="n">
        <v>300</v>
      </c>
      <c r="I39" s="135" t="n">
        <v>302.1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107.7165856</v>
      </c>
      <c r="K39" s="117" t="n">
        <f aca="false">IF(ISBLANK(E39),"",(0.000824493-(0.0000040899*E39)+(0.000000076438*E39^2)-(0.00000000082467*E39^3)+(0.0000000000053875*E39^4)))</f>
        <v>0.000778520942907229</v>
      </c>
      <c r="L39" s="117" t="n">
        <f aca="false">IF(ISBLANK(E39),"",(-0.00000572466+(0.00000010227*E39)-(0.0000000016546*E39^2)))</f>
        <v>-4.578833514E-006</v>
      </c>
      <c r="M39" s="117" t="n">
        <f aca="false">IF(ISBLANK(E39),"",IF(ISBLANK(G39),(O39+(K39*35)+(L39*35^1.5)+(0.00000048314*35^2)),(O39+(K39*G39)+(L39*G39^1.5)+(0.00000048314*G39^2))))</f>
        <v>1.02604886022177</v>
      </c>
      <c r="N39" s="118" t="n">
        <f aca="false">IF(ISBLANK(D39),"",IF(ISBLANK(G39),J39*(1+0.00001*(35-20)),J39*(1+0.00001*(G39-20))))</f>
        <v>107.732757898871</v>
      </c>
      <c r="O39" s="117" t="n">
        <f aca="false">IF(ISBLANK(E39),"",(0.999842594+(0.00006793952*E39)-(0.00000909529*E39^2)+(0.0000001001685*E39^3)-(0.000000001120083*E39^4)+(0.000000000006536332*E39^5)))</f>
        <v>0.99914627575706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1.60153151899256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1.56087256765375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71.5243976382075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69.7085688714166</v>
      </c>
      <c r="T39" s="32" t="n">
        <v>0</v>
      </c>
      <c r="U39" s="32" t="n">
        <v>0</v>
      </c>
      <c r="V39" s="122" t="n">
        <v>31.4</v>
      </c>
      <c r="W39" s="122" t="n">
        <v>30.7</v>
      </c>
      <c r="X39" s="122" t="n">
        <v>31.4</v>
      </c>
      <c r="Y39" s="122" t="n">
        <v>30.7</v>
      </c>
      <c r="Z39" s="32" t="n">
        <v>2.37</v>
      </c>
      <c r="AA39" s="32" t="n">
        <v>2.32</v>
      </c>
      <c r="AB39" s="122" t="n">
        <v>13.9</v>
      </c>
      <c r="AC39" s="122" t="n">
        <v>13.5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/>
      <c r="B40" s="111"/>
      <c r="C40" s="112" t="n">
        <v>6</v>
      </c>
      <c r="D40" s="113"/>
      <c r="E40" s="135"/>
      <c r="F40" s="114"/>
      <c r="G40" s="197"/>
      <c r="H40" s="113"/>
      <c r="I40" s="135"/>
      <c r="J40" s="116"/>
      <c r="K40" s="117"/>
      <c r="L40" s="117"/>
      <c r="M40" s="117"/>
      <c r="N40" s="118"/>
      <c r="O40" s="117"/>
      <c r="P40" s="119"/>
      <c r="Q40" s="120"/>
      <c r="R40" s="121"/>
      <c r="S40" s="121"/>
      <c r="T40" s="32"/>
      <c r="U40" s="32"/>
      <c r="V40" s="122"/>
      <c r="W40" s="122"/>
      <c r="X40" s="122"/>
      <c r="Y40" s="122"/>
      <c r="Z40" s="32"/>
      <c r="AA40" s="32"/>
      <c r="AB40" s="32"/>
      <c r="AC40" s="3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2080</v>
      </c>
      <c r="E41" s="135" t="n">
        <v>17.7</v>
      </c>
      <c r="F41" s="114" t="n">
        <v>2.7714</v>
      </c>
      <c r="G41" s="197" t="n">
        <v>35.55045</v>
      </c>
      <c r="H41" s="113" t="n">
        <v>100</v>
      </c>
      <c r="I41" s="135" t="n">
        <v>100.8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108.7289559</v>
      </c>
      <c r="K41" s="117" t="n">
        <f aca="false">IF(ISBLANK(E41),"",(0.000824493-(0.0000040899*E41)+(0.000000076438*E41^2)-(0.00000000082467*E41^3)+(0.0000000000053875*E41^4)))</f>
        <v>0.000772004830209229</v>
      </c>
      <c r="L41" s="117" t="n">
        <f aca="false">IF(ISBLANK(E41),"",(-0.00000572466+(0.00000010227*E41)-(0.0000000016546*E41^2)))</f>
        <v>-4.432850634E-006</v>
      </c>
      <c r="M41" s="117" t="n">
        <f aca="false">IF(ISBLANK(E41),"",IF(ISBLANK(G41),(O41+(K41*35)+(L41*35^1.5)+(0.00000048314*35^2)),(O41+(K41*G41)+(L41*G41^1.5)+(0.00000048314*G41^2))))</f>
        <v>1.02576864763483</v>
      </c>
      <c r="N41" s="118" t="n">
        <f aca="false">IF(ISBLANK(D41),"",IF(ISBLANK(G41),J41*(1+0.00001*(35-20)),J41*(1+0.00001*(G41-20))))</f>
        <v>108.745863741923</v>
      </c>
      <c r="O41" s="117" t="n">
        <f aca="false">IF(ISBLANK(E41),"",(0.999842594+(0.00006793952*E41)-(0.00000909529*E41^2)+(0.0000001001685*E41^3)-(0.000000001120083*E41^4)+(0.000000000006536332*E41^5)))</f>
        <v>0.998652536273819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2.92065007549604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2.84727953250506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130.436232371653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127.159503921676</v>
      </c>
      <c r="T41" s="32" t="n">
        <v>0.01</v>
      </c>
      <c r="U41" s="32" t="n">
        <v>0.01</v>
      </c>
      <c r="V41" s="122" t="n">
        <v>18.4</v>
      </c>
      <c r="W41" s="122" t="n">
        <v>17.9</v>
      </c>
      <c r="X41" s="122" t="n">
        <v>18.4</v>
      </c>
      <c r="Y41" s="122" t="n">
        <v>17.9</v>
      </c>
      <c r="Z41" s="32" t="n">
        <v>1.44</v>
      </c>
      <c r="AA41" s="32" t="n">
        <v>1.41</v>
      </c>
      <c r="AB41" s="32" t="n">
        <v>7.04</v>
      </c>
      <c r="AC41" s="32" t="n">
        <v>6.88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2081</v>
      </c>
      <c r="E42" s="135" t="n">
        <v>18</v>
      </c>
      <c r="F42" s="114" t="n">
        <v>3.0287</v>
      </c>
      <c r="G42" s="197" t="n">
        <v>35.57625</v>
      </c>
      <c r="H42" s="113" t="n">
        <v>80</v>
      </c>
      <c r="I42" s="135" t="n">
        <v>81.1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119.400871</v>
      </c>
      <c r="K42" s="117" t="n">
        <f aca="false">IF(ISBLANK(E42),"",(0.000824493-(0.0000040899*E42)+(0.000000076438*E42^2)-(0.00000000082467*E42^3)+(0.0000000000053875*E42^4)))</f>
        <v>0.00077139679476</v>
      </c>
      <c r="L42" s="117" t="n">
        <f aca="false">IF(ISBLANK(E42),"",(-0.00000572466+(0.00000010227*E42)-(0.0000000016546*E42^2)))</f>
        <v>-4.4198904E-006</v>
      </c>
      <c r="M42" s="117" t="n">
        <f aca="false">IF(ISBLANK(E42),"",IF(ISBLANK(G42),(O42+(K42*35)+(L42*35^1.5)+(0.00000048314*35^2)),(O42+(K42*G42)+(L42*G42^1.5)+(0.00000048314*G42^2))))</f>
        <v>1.02571459424506</v>
      </c>
      <c r="N42" s="118" t="n">
        <f aca="false">IF(ISBLANK(D42),"",IF(ISBLANK(G42),J42*(1+0.00001*(35-20)),J42*(1+0.00001*(G42-20))))</f>
        <v>119.419469178169</v>
      </c>
      <c r="O42" s="117" t="n">
        <f aca="false">IF(ISBLANK(E42),"",(0.999842594+(0.00006793952*E42)-(0.00000909529*E42^2)+(0.0000001001685*E42^3)-(0.000000001120083*E42^4)+(0.000000000006536332*E42^5)))</f>
        <v>0.998597583102776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2.9029491763047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2.83017244035735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129.645710213768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126.395501186359</v>
      </c>
      <c r="T42" s="32" t="n">
        <v>0.01</v>
      </c>
      <c r="U42" s="32" t="n">
        <v>0.01</v>
      </c>
      <c r="V42" s="122" t="n">
        <v>18.2</v>
      </c>
      <c r="W42" s="122" t="n">
        <v>17.8</v>
      </c>
      <c r="X42" s="122" t="n">
        <v>18.2</v>
      </c>
      <c r="Y42" s="122" t="n">
        <v>17.7</v>
      </c>
      <c r="Z42" s="32" t="n">
        <v>1.37</v>
      </c>
      <c r="AA42" s="32" t="n">
        <v>1.34</v>
      </c>
      <c r="AB42" s="32" t="n">
        <v>6.81</v>
      </c>
      <c r="AC42" s="32" t="n">
        <v>6.65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2082</v>
      </c>
      <c r="E43" s="135" t="n">
        <v>19.7</v>
      </c>
      <c r="F43" s="114" t="n">
        <v>2.6888</v>
      </c>
      <c r="G43" s="197" t="n">
        <v>35.75445</v>
      </c>
      <c r="H43" s="113" t="n">
        <v>60</v>
      </c>
      <c r="I43" s="135" t="n">
        <v>59.6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111.1790697</v>
      </c>
      <c r="K43" s="117" t="n">
        <f aca="false">IF(ISBLANK(E43),"",(0.000824493-(0.0000040899*E43)+(0.000000076438*E43^2)-(0.00000000082467*E43^3)+(0.0000000000053875*E43^4)))</f>
        <v>0.000768093315774729</v>
      </c>
      <c r="L43" s="117" t="n">
        <f aca="false">IF(ISBLANK(E43),"",(-0.00000572466+(0.00000010227*E43)-(0.0000000016546*E43^2)))</f>
        <v>-4.352074714E-006</v>
      </c>
      <c r="M43" s="117" t="n">
        <f aca="false">IF(ISBLANK(E43),"",IF(ISBLANK(G43),(O43+(K43*35)+(L43*35^1.5)+(0.00000048314*35^2)),(O43+(K43*G43)+(L43*G43^1.5)+(0.00000048314*G43^2))))</f>
        <v>1.02541767509931</v>
      </c>
      <c r="N43" s="118" t="n">
        <f aca="false">IF(ISBLANK(D43),"",IF(ISBLANK(G43),J43*(1+0.00001*(35-20)),J43*(1+0.00001*(G43-20))))</f>
        <v>111.196585350946</v>
      </c>
      <c r="O43" s="117" t="n">
        <f aca="false">IF(ISBLANK(E43),"",(0.999842594+(0.00006793952*E43)-(0.00000909529*E43^2)+(0.0000001001685*E43^3)-(0.000000001120083*E43^4)+(0.000000000006536332*E43^5)))</f>
        <v>0.998267730886094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2.76952012157887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2.70087027835817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123.686768629712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120.620866631476</v>
      </c>
      <c r="T43" s="32" t="n">
        <v>0.17</v>
      </c>
      <c r="U43" s="32" t="n">
        <v>0.17</v>
      </c>
      <c r="V43" s="122" t="n">
        <v>16.3</v>
      </c>
      <c r="W43" s="122" t="n">
        <v>15.9</v>
      </c>
      <c r="X43" s="122" t="n">
        <v>16.1</v>
      </c>
      <c r="Y43" s="122" t="n">
        <v>15.7</v>
      </c>
      <c r="Z43" s="32" t="n">
        <v>1.16</v>
      </c>
      <c r="AA43" s="32" t="n">
        <v>1.13</v>
      </c>
      <c r="AB43" s="32" t="n">
        <v>4.98</v>
      </c>
      <c r="AC43" s="32" t="n">
        <v>4.87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2083</v>
      </c>
      <c r="E44" s="135" t="n">
        <v>25.8</v>
      </c>
      <c r="F44" s="114" t="n">
        <v>4.4827</v>
      </c>
      <c r="G44" s="197" t="n">
        <v>35.6209</v>
      </c>
      <c r="H44" s="113" t="n">
        <v>40</v>
      </c>
      <c r="I44" s="135" t="n">
        <v>40.2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109.4301922</v>
      </c>
      <c r="K44" s="117" t="n">
        <f aca="false">IF(ISBLANK(E44),"",(0.000824493-(0.0000040899*E44)+(0.000000076438*E44^2)-(0.00000000082467*E44^3)+(0.0000000000053875*E44^4)))</f>
        <v>0.00075807836541318</v>
      </c>
      <c r="L44" s="117" t="n">
        <f aca="false">IF(ISBLANK(E44),"",(-0.00000572466+(0.00000010227*E44)-(0.0000000016546*E44^2)))</f>
        <v>-4.187461944E-006</v>
      </c>
      <c r="M44" s="117" t="n">
        <f aca="false">IF(ISBLANK(E44),"",IF(ISBLANK(G44),(O44+(K44*35)+(L44*35^1.5)+(0.00000048314*35^2)),(O44+(K44*G44)+(L44*G44^1.5)+(0.00000048314*G44^2))))</f>
        <v>1.02356614927241</v>
      </c>
      <c r="N44" s="118" t="n">
        <f aca="false">IF(ISBLANK(D44),"",IF(ISBLANK(G44),J44*(1+0.00001*(35-20)),J44*(1+0.00001*(G44-20))))</f>
        <v>109.447286180893</v>
      </c>
      <c r="O44" s="117" t="n">
        <f aca="false">IF(ISBLANK(E44),"",(0.999842594+(0.00006793952*E44)-(0.00000909529*E44^2)+(0.0000001001685*E44^3)-(0.000000001120083*E44^4)+(0.000000000006536332*E44^5)))</f>
        <v>0.996839926411263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4.70313180029393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4.59484890511191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210.041866201127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205.205952102298</v>
      </c>
      <c r="T44" s="32" t="n">
        <v>0</v>
      </c>
      <c r="U44" s="32" t="n">
        <v>0</v>
      </c>
      <c r="V44" s="32" t="n">
        <v>0</v>
      </c>
      <c r="W44" s="32" t="n">
        <v>0</v>
      </c>
      <c r="X44" s="32" t="n">
        <v>0</v>
      </c>
      <c r="Y44" s="32" t="n">
        <v>0</v>
      </c>
      <c r="Z44" s="32" t="n">
        <v>0</v>
      </c>
      <c r="AA44" s="32" t="n">
        <v>0</v>
      </c>
      <c r="AB44" s="32" t="n">
        <v>0.99</v>
      </c>
      <c r="AC44" s="32" t="n">
        <v>0.97</v>
      </c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/>
      <c r="C45" s="112" t="n">
        <v>11</v>
      </c>
      <c r="D45" s="113"/>
      <c r="E45" s="135"/>
      <c r="F45" s="114"/>
      <c r="G45" s="197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2084</v>
      </c>
      <c r="E46" s="135" t="n">
        <v>29.6</v>
      </c>
      <c r="F46" s="114" t="n">
        <v>4.2289</v>
      </c>
      <c r="G46" s="197" t="n">
        <v>34.85105</v>
      </c>
      <c r="H46" s="113" t="n">
        <v>20</v>
      </c>
      <c r="I46" s="135" t="n">
        <v>20.3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109.2831198</v>
      </c>
      <c r="K46" s="117" t="n">
        <f aca="false">IF(ISBLANK(E46),"",(0.000824493-(0.0000040899*E46)+(0.000000076438*E46^2)-(0.00000000082467*E46^3)+(0.0000000000053875*E46^4)))</f>
        <v>0.0007531523577728</v>
      </c>
      <c r="L46" s="117" t="n">
        <f aca="false">IF(ISBLANK(E46),"",(-0.00000572466+(0.00000010227*E46)-(0.0000000016546*E46^2)))</f>
        <v>-4.147162336E-006</v>
      </c>
      <c r="M46" s="117" t="n">
        <f aca="false">IF(ISBLANK(E46),"",IF(ISBLANK(G46),(O46+(K46*35)+(L46*35^1.5)+(0.00000048314*35^2)),(O46+(K46*G46)+(L46*G46^1.5)+(0.00000048314*G46^2))))</f>
        <v>1.02175288496575</v>
      </c>
      <c r="N46" s="118" t="n">
        <f aca="false">IF(ISBLANK(D46),"",IF(ISBLANK(G46),J46*(1+0.00001*(35-20)),J46*(1+0.00001*(G46-20))))</f>
        <v>109.299349490763</v>
      </c>
      <c r="O46" s="117" t="n">
        <f aca="false">IF(ISBLANK(E46),"",(0.999842594+(0.00006793952*E46)-(0.00000909529*E46^2)+(0.0000001001685*E46^3)-(0.000000001120083*E46^4)+(0.000000000006536332*E46^5)))</f>
        <v>0.995771161858075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4.442064188891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4.34749365942814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198.382586675872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194.159066830061</v>
      </c>
      <c r="T46" s="32" t="n">
        <v>0</v>
      </c>
      <c r="U46" s="32" t="n">
        <v>0</v>
      </c>
      <c r="V46" s="32" t="n">
        <v>0</v>
      </c>
      <c r="W46" s="32" t="n">
        <v>0</v>
      </c>
      <c r="X46" s="32" t="n">
        <v>0</v>
      </c>
      <c r="Y46" s="32" t="n">
        <v>0</v>
      </c>
      <c r="Z46" s="32" t="n">
        <v>0</v>
      </c>
      <c r="AA46" s="32" t="n">
        <v>0</v>
      </c>
      <c r="AB46" s="32" t="n">
        <v>0.73</v>
      </c>
      <c r="AC46" s="32" t="n">
        <v>0.71</v>
      </c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2086</v>
      </c>
      <c r="E47" s="135" t="n">
        <v>29.5</v>
      </c>
      <c r="F47" s="114" t="n">
        <v>4.1904</v>
      </c>
      <c r="G47" s="197" t="n">
        <v>34.84445</v>
      </c>
      <c r="H47" s="113" t="n">
        <v>20</v>
      </c>
      <c r="I47" s="135" t="n">
        <v>20.1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108.4047599</v>
      </c>
      <c r="K47" s="117" t="n">
        <f aca="false">IF(ISBLANK(E47),"",(0.000824493-(0.0000040899*E47)+(0.000000076438*E47^2)-(0.00000000082467*E47^3)+(0.0000000000053875*E47^4)))</f>
        <v>0.000753270024657969</v>
      </c>
      <c r="L47" s="117" t="n">
        <f aca="false">IF(ISBLANK(E47),"",(-0.00000572466+(0.00000010227*E47)-(0.0000000016546*E47^2)))</f>
        <v>-4.14761065E-006</v>
      </c>
      <c r="M47" s="117" t="n">
        <f aca="false">IF(ISBLANK(E47),"",IF(ISBLANK(G47),(O47+(K47*35)+(L47*35^1.5)+(0.00000048314*35^2)),(O47+(K47*G47)+(L47*G47^1.5)+(0.00000048314*G47^2))))</f>
        <v>1.02178172984565</v>
      </c>
      <c r="N47" s="118" t="n">
        <f aca="false">IF(ISBLANK(D47),"",IF(ISBLANK(G47),J47*(1+0.00001*(35-20)),J47*(1+0.00001*(G47-20))))</f>
        <v>108.420851990381</v>
      </c>
      <c r="O47" s="117" t="n">
        <f aca="false">IF(ISBLANK(E47),"",(0.999842594+(0.00006793952*E47)-(0.00000909529*E47^2)+(0.0000001001685*E47^3)-(0.000000001120083*E47^4)+(0.000000000006536332*E47^5)))</f>
        <v>0.995800949589288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4.43782215641846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4.34321932639062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198.193137505648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193.968175116605</v>
      </c>
      <c r="T47" s="32" t="n">
        <v>0</v>
      </c>
      <c r="U47" s="32" t="n">
        <v>0</v>
      </c>
      <c r="V47" s="32" t="n">
        <v>0</v>
      </c>
      <c r="W47" s="32" t="n">
        <v>0</v>
      </c>
      <c r="X47" s="32" t="n">
        <v>0</v>
      </c>
      <c r="Y47" s="32" t="n">
        <v>0</v>
      </c>
      <c r="Z47" s="32" t="n">
        <v>0</v>
      </c>
      <c r="AA47" s="32" t="n">
        <v>0</v>
      </c>
      <c r="AB47" s="32" t="n">
        <v>0.77</v>
      </c>
      <c r="AC47" s="32" t="n">
        <v>0.75</v>
      </c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2087</v>
      </c>
      <c r="E48" s="135" t="n">
        <v>29.6</v>
      </c>
      <c r="F48" s="114" t="n">
        <v>4.3157</v>
      </c>
      <c r="G48" s="144" t="n">
        <v>34.8503</v>
      </c>
      <c r="H48" s="142" t="n">
        <v>0</v>
      </c>
      <c r="I48" s="142" t="n">
        <v>2.8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111.3855099</v>
      </c>
      <c r="K48" s="117" t="n">
        <f aca="false">IF(ISBLANK(E48),"",(0.000824493-(0.0000040899*E48)+(0.000000076438*E48^2)-(0.00000000082467*E48^3)+(0.0000000000053875*E48^4)))</f>
        <v>0.0007531523577728</v>
      </c>
      <c r="L48" s="117" t="n">
        <f aca="false">IF(ISBLANK(E48),"",(-0.00000572466+(0.00000010227*E48)-(0.0000000016546*E48^2)))</f>
        <v>-4.147162336E-006</v>
      </c>
      <c r="M48" s="117" t="n">
        <f aca="false">IF(ISBLANK(E48),"",IF(ISBLANK(G48),(O48+(K48*35)+(L48*35^1.5)+(0.00000048314*35^2)),(O48+(K48*G48)+(L48*G48^1.5)+(0.00000048314*G48^2))))</f>
        <v>1.02175232238771</v>
      </c>
      <c r="N48" s="118" t="n">
        <f aca="false">IF(ISBLANK(D48),"",IF(ISBLANK(G48),J48*(1+0.00001*(35-20)),J48*(1+0.00001*(G48-20))))</f>
        <v>111.402050982377</v>
      </c>
      <c r="O48" s="117" t="n">
        <f aca="false">IF(ISBLANK(E48),"",(0.999842594+(0.00006793952*E48)-(0.00000909529*E48^2)+(0.0000001001685*E48^3)-(0.000000001120083*E48^4)+(0.000000000006536332*E48^5)))</f>
        <v>0.995771161858075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4.44640878302077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4.35174815422003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198.576616249707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194.349072567467</v>
      </c>
      <c r="T48" s="32" t="n">
        <v>0</v>
      </c>
      <c r="U48" s="32" t="n">
        <v>0</v>
      </c>
      <c r="V48" s="32" t="n">
        <v>0</v>
      </c>
      <c r="W48" s="32" t="n">
        <v>0</v>
      </c>
      <c r="X48" s="32" t="n">
        <v>0</v>
      </c>
      <c r="Y48" s="32" t="n">
        <v>0</v>
      </c>
      <c r="Z48" s="32" t="n">
        <v>0.02</v>
      </c>
      <c r="AA48" s="32" t="n">
        <v>0.02</v>
      </c>
      <c r="AB48" s="32" t="n">
        <v>0.74</v>
      </c>
      <c r="AC48" s="32" t="n">
        <v>0.72</v>
      </c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23.2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277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8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276"/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L17" colorId="64" zoomScale="100" zoomScaleNormal="100" zoomScalePageLayoutView="100" workbookViewId="0">
      <selection pane="topLeft" activeCell="AZ39" activeCellId="1" sqref="T45:AC45 AZ3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49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42092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4.9858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59.99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-1°59,99</v>
      </c>
      <c r="P9" s="29" t="s">
        <v>16</v>
      </c>
      <c r="Q9" s="33" t="n">
        <f aca="false">IF(ISBLANK(I9),"",IF(ISBLANK(J9),"",IF(J9&gt;60,"ERREUR !!",O11*(I9+(J9/60)))))</f>
        <v>-1.99983333333333</v>
      </c>
      <c r="R9" s="33"/>
      <c r="V9" s="127" t="n">
        <v>4.9808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22</v>
      </c>
      <c r="J10" s="29" t="n">
        <v>59.93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-22°59,93</v>
      </c>
      <c r="P10" s="29" t="s">
        <v>17</v>
      </c>
      <c r="Q10" s="33" t="n">
        <f aca="false">IF(ISBLANK(I10),"",IF(ISBLANK(J10),"",IF(J10&gt;60,"ERREUR !!",O12*(I10+(J10/60)))))</f>
        <v>-22.9988333333333</v>
      </c>
      <c r="R10" s="33"/>
      <c r="S10" s="35"/>
      <c r="T10" s="35"/>
      <c r="V10" s="0" t="n">
        <v>4.9751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42092</v>
      </c>
      <c r="K11" s="38"/>
      <c r="L11" s="38"/>
      <c r="M11" s="38"/>
      <c r="N11" s="39" t="str">
        <f aca="false">I9&amp;"°"&amp;J9</f>
        <v>1°59,99</v>
      </c>
      <c r="O11" s="40" t="n">
        <f aca="false">IF(P9=M10,-1,1)</f>
        <v>-1</v>
      </c>
      <c r="P11" s="41" t="str">
        <f aca="false">TEXT(J11,"aaaa-mm-jj")&amp;"T"&amp;TEXT(J12,"hh:mm:ss")&amp;"z"</f>
        <v>2019-03-30T00:40:13z</v>
      </c>
      <c r="Q11" s="41"/>
      <c r="R11" s="41"/>
      <c r="T11" s="42"/>
      <c r="U11" s="42"/>
      <c r="V11" s="164" t="n">
        <v>4.9711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0.0279282407407407</v>
      </c>
      <c r="K12" s="45"/>
      <c r="L12" s="45"/>
      <c r="M12" s="45"/>
      <c r="N12" s="46" t="str">
        <f aca="false">I10&amp;"°"&amp;J10</f>
        <v>22°59,93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4.9758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</v>
      </c>
      <c r="S14" s="55" t="s">
        <v>24</v>
      </c>
      <c r="V14" s="189" t="n">
        <f aca="false">AVERAGE(V8:V12)</f>
        <v>4.97772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4.9777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0.996786976605145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0.0200010508842997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5.01151525107469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4.977401338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0.0040160052636722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1141</v>
      </c>
      <c r="E35" s="135" t="n">
        <v>11.1</v>
      </c>
      <c r="F35" s="114" t="n">
        <v>2.9998</v>
      </c>
      <c r="G35" s="197" t="n">
        <v>34.6426</v>
      </c>
      <c r="H35" s="113" t="n">
        <v>500</v>
      </c>
      <c r="I35" s="135" t="n">
        <v>506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113.12</v>
      </c>
      <c r="K35" s="117" t="n">
        <f aca="false">IF(ISBLANK(E35),"",(0.000824493-(0.0000040899*E35)+(0.000000076438*E35^2)-(0.00000000082467*E35^3)+(0.0000000000053875*E35^4)))</f>
        <v>0.000787466977766569</v>
      </c>
      <c r="L35" s="117" t="n">
        <f aca="false">IF(ISBLANK(E35),"",(-0.00000572466+(0.00000010227*E35)-(0.0000000016546*E35^2)))</f>
        <v>-4.793326266E-006</v>
      </c>
      <c r="M35" s="117" t="n">
        <f aca="false">IF(ISBLANK(E35),"",IF(ISBLANK(G35),(O35+(K35*35)+(L35*35^1.5)+(0.00000048314*35^2)),(O35+(K35*G35)+(L35*G35^1.5)+(0.00000048314*G35^2))))</f>
        <v>1.02647955200498</v>
      </c>
      <c r="N35" s="118" t="n">
        <f aca="false">IF(ISBLANK(D35),"",IF(ISBLANK(G35),J35*(1+0.00001*(35-20)),J35*(1+0.00001*(G35-20))))</f>
        <v>113.13656370912</v>
      </c>
      <c r="O35" s="117" t="n">
        <f aca="false">IF(ISBLANK(E35),"",(0.999842594+(0.00006793952*E35)-(0.00000909529*E35^2)+(0.0000001001685*E35^3)-(0.000000001120083*E35^4)+(0.000000000006536332*E35^5)))</f>
        <v>0.999597183298287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3.0317708577389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2.95356186279316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135.398886506619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131.906072792342</v>
      </c>
      <c r="T35" s="32" t="n">
        <v>0.01</v>
      </c>
      <c r="U35" s="32" t="n">
        <v>0.01</v>
      </c>
      <c r="V35" s="122" t="n">
        <v>31.6</v>
      </c>
      <c r="W35" s="122" t="n">
        <v>30.9</v>
      </c>
      <c r="X35" s="122" t="n">
        <v>31.6</v>
      </c>
      <c r="Y35" s="122" t="n">
        <v>30.9</v>
      </c>
      <c r="Z35" s="32" t="n">
        <v>2.73</v>
      </c>
      <c r="AA35" s="32" t="n">
        <v>2.67</v>
      </c>
      <c r="AB35" s="122" t="n">
        <v>18.4</v>
      </c>
      <c r="AC35" s="122" t="n">
        <v>18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1144</v>
      </c>
      <c r="E36" s="135" t="n">
        <v>11.3</v>
      </c>
      <c r="F36" s="114" t="n">
        <v>2.9821</v>
      </c>
      <c r="G36" s="197" t="n">
        <v>34.64495</v>
      </c>
      <c r="H36" s="113" t="n">
        <v>500</v>
      </c>
      <c r="I36" s="135" t="n">
        <v>506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112.17</v>
      </c>
      <c r="K36" s="117" t="n">
        <f aca="false">IF(ISBLANK(E36),"",(0.000824493-(0.0000040899*E36)+(0.000000076438*E36^2)-(0.00000000082467*E36^3)+(0.0000000000053875*E36^4)))</f>
        <v>0.000786935426116749</v>
      </c>
      <c r="L36" s="117" t="n">
        <f aca="false">IF(ISBLANK(E36),"",(-0.00000572466+(0.00000010227*E36)-(0.0000000016546*E36^2)))</f>
        <v>-4.780284874E-006</v>
      </c>
      <c r="M36" s="117" t="n">
        <f aca="false">IF(ISBLANK(E36),"",IF(ISBLANK(G36),(O36+(K36*35)+(L36*35^1.5)+(0.00000048314*35^2)),(O36+(K36*G36)+(L36*G36^1.5)+(0.00000048314*G36^2))))</f>
        <v>1.02644484973479</v>
      </c>
      <c r="N36" s="118" t="n">
        <f aca="false">IF(ISBLANK(D36),"",IF(ISBLANK(G36),J36*(1+0.00001*(35-20)),J36*(1+0.00001*(G36-20))))</f>
        <v>112.186427240415</v>
      </c>
      <c r="O36" s="117" t="n">
        <f aca="false">IF(ISBLANK(E36),"",(0.999842594+(0.00006793952*E36)-(0.00000909529*E36^2)+(0.0000001001685*E36^3)-(0.000000001120083*E36^4)+(0.000000000006536332*E36^5)))</f>
        <v>0.999576407443121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3.03978612245331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2.96147048059984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135.756848228765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132.259271663589</v>
      </c>
      <c r="T36" s="32" t="n">
        <v>0.01</v>
      </c>
      <c r="U36" s="32" t="n">
        <v>0.01</v>
      </c>
      <c r="V36" s="122" t="n">
        <v>31.4</v>
      </c>
      <c r="W36" s="122" t="n">
        <v>30.7</v>
      </c>
      <c r="X36" s="122" t="n">
        <v>31.4</v>
      </c>
      <c r="Y36" s="122" t="n">
        <v>30.6</v>
      </c>
      <c r="Z36" s="32" t="n">
        <v>2.72</v>
      </c>
      <c r="AA36" s="32" t="n">
        <v>2.66</v>
      </c>
      <c r="AB36" s="122" t="n">
        <v>18.1</v>
      </c>
      <c r="AC36" s="122" t="n">
        <v>17.7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1147</v>
      </c>
      <c r="E37" s="135" t="n">
        <v>14.4</v>
      </c>
      <c r="F37" s="114" t="n">
        <v>1.8677</v>
      </c>
      <c r="G37" s="197" t="n">
        <v>35.1112</v>
      </c>
      <c r="H37" s="113" t="n">
        <v>300</v>
      </c>
      <c r="I37" s="135" t="n">
        <v>302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112.9</v>
      </c>
      <c r="K37" s="117" t="n">
        <f aca="false">IF(ISBLANK(E37),"",(0.000824493-(0.0000040899*E37)+(0.000000076438*E37^2)-(0.00000000082467*E37^3)+(0.0000000000053875*E37^4)))</f>
        <v>0.00077921782489344</v>
      </c>
      <c r="L37" s="117" t="n">
        <f aca="false">IF(ISBLANK(E37),"",(-0.00000572466+(0.00000010227*E37)-(0.0000000016546*E37^2)))</f>
        <v>-4.595069856E-006</v>
      </c>
      <c r="M37" s="117" t="n">
        <f aca="false">IF(ISBLANK(E37),"",IF(ISBLANK(G37),(O37+(K37*35)+(L37*35^1.5)+(0.00000048314*35^2)),(O37+(K37*G37)+(L37*G37^1.5)+(0.00000048314*G37^2))))</f>
        <v>1.02618879100695</v>
      </c>
      <c r="N37" s="118" t="n">
        <f aca="false">IF(ISBLANK(D37),"",IF(ISBLANK(G37),J37*(1+0.00001*(35-20)),J37*(1+0.00001*(G37-20))))</f>
        <v>112.9170605448</v>
      </c>
      <c r="O37" s="117" t="n">
        <f aca="false">IF(ISBLANK(E37),"",(0.999842594+(0.00006793952*E37)-(0.00000909529*E37^2)+(0.0000001001685*E37^3)-(0.000000001120083*E37^4)+(0.000000000006536332*E37^5)))</f>
        <v>0.999189910897595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1.88549848166017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1.8373797279641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84.206362190943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82.0573786508767</v>
      </c>
      <c r="T37" s="32" t="n">
        <v>0.01</v>
      </c>
      <c r="U37" s="32" t="n">
        <v>0.01</v>
      </c>
      <c r="V37" s="122" t="n">
        <v>28.5</v>
      </c>
      <c r="W37" s="122" t="n">
        <v>27.9</v>
      </c>
      <c r="X37" s="122" t="n">
        <v>28.5</v>
      </c>
      <c r="Y37" s="122" t="n">
        <v>27.9</v>
      </c>
      <c r="Z37" s="32" t="n">
        <v>2.33</v>
      </c>
      <c r="AA37" s="32" t="n">
        <v>2.28</v>
      </c>
      <c r="AB37" s="122" t="n">
        <v>11.4</v>
      </c>
      <c r="AC37" s="122" t="n">
        <v>11.1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0</v>
      </c>
      <c r="C38" s="112" t="n">
        <v>4</v>
      </c>
      <c r="D38" s="113"/>
      <c r="E38" s="135"/>
      <c r="F38" s="114"/>
      <c r="G38" s="197"/>
      <c r="H38" s="113"/>
      <c r="I38" s="135"/>
      <c r="J38" s="116" t="str">
        <f aca="false">IF(ISBLANK(D38),"",IF(VLOOKUP(D38,'Volumes flacons'!$A$5:$C$1023,2)=0,"",IF(D38&gt;'Volumes flacons'!$A$1023,"Mauvais numéro",IF(D38&lt;'Volumes flacons'!$A$5,"Mauvais numéro",(VLOOKUP(D38,'Volumes flacons'!$A$5:$C$1023,3))))))</f>
        <v/>
      </c>
      <c r="K38" s="117" t="str">
        <f aca="false">IF(ISBLANK(E38),"",(0.000824493-(0.0000040899*E38)+(0.000000076438*E38^2)-(0.00000000082467*E38^3)+(0.0000000000053875*E38^4)))</f>
        <v/>
      </c>
      <c r="L38" s="117" t="str">
        <f aca="false">IF(ISBLANK(E38),"",(-0.00000572466+(0.00000010227*E38)-(0.0000000016546*E38^2)))</f>
        <v/>
      </c>
      <c r="M38" s="117" t="str">
        <f aca="false">IF(ISBLANK(E38),"",IF(ISBLANK(G38),(O38+(K38*35)+(L38*35^1.5)+(0.00000048314*35^2)),(O38+(K38*G38)+(L38*G38^1.5)+(0.00000048314*G38^2))))</f>
        <v/>
      </c>
      <c r="N38" s="118" t="str">
        <f aca="false">IF(ISBLANK(D38),"",IF(ISBLANK(G38),J38*(1+0.00001*(35-20)),J38*(1+0.00001*(G38-20))))</f>
        <v/>
      </c>
      <c r="O38" s="117" t="str">
        <f aca="false">IF(ISBLANK(E38),"",(0.999842594+(0.00006793952*E38)-(0.00000909529*E38^2)+(0.0000001001685*E38^3)-(0.000000001120083*E38^4)+(0.000000000006536332*E38^5)))</f>
        <v/>
      </c>
      <c r="P38" s="119" t="str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/>
      </c>
      <c r="Q38" s="120" t="str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/>
      </c>
      <c r="R38" s="121" t="str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/>
      </c>
      <c r="S38" s="121" t="str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/>
      </c>
      <c r="T38" s="32"/>
      <c r="U38" s="32"/>
      <c r="V38" s="122"/>
      <c r="W38" s="122"/>
      <c r="X38" s="122"/>
      <c r="Y38" s="122"/>
      <c r="Z38" s="32"/>
      <c r="AA38" s="32"/>
      <c r="AB38" s="32"/>
      <c r="AC38" s="3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1148</v>
      </c>
      <c r="E39" s="135" t="n">
        <v>16.5</v>
      </c>
      <c r="F39" s="114" t="n">
        <v>3.0983</v>
      </c>
      <c r="G39" s="197" t="n">
        <v>35.453</v>
      </c>
      <c r="H39" s="113" t="n">
        <v>100</v>
      </c>
      <c r="I39" s="135" t="n">
        <v>103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112.95</v>
      </c>
      <c r="K39" s="117" t="n">
        <f aca="false">IF(ISBLANK(E39),"",(0.000824493-(0.0000040899*E39)+(0.000000076438*E39^2)-(0.00000000082467*E39^3)+(0.0000000000053875*E39^4)))</f>
        <v>0.000774514696612969</v>
      </c>
      <c r="L39" s="117" t="n">
        <f aca="false">IF(ISBLANK(E39),"",(-0.00000572466+(0.00000010227*E39)-(0.0000000016546*E39^2)))</f>
        <v>-4.48766985E-006</v>
      </c>
      <c r="M39" s="117" t="n">
        <f aca="false">IF(ISBLANK(E39),"",IF(ISBLANK(G39),(O39+(K39*35)+(L39*35^1.5)+(0.00000048314*35^2)),(O39+(K39*G39)+(L39*G39^1.5)+(0.00000048314*G39^2))))</f>
        <v>1.02598115351712</v>
      </c>
      <c r="N39" s="118" t="n">
        <f aca="false">IF(ISBLANK(D39),"",IF(ISBLANK(G39),J39*(1+0.00001*(35-20)),J39*(1+0.00001*(G39-20))))</f>
        <v>112.9674541635</v>
      </c>
      <c r="O39" s="117" t="n">
        <f aca="false">IF(ISBLANK(E39),"",(0.999842594+(0.00006793952*E39)-(0.00000909529*E39^2)+(0.0000001001685*E39^3)-(0.000000001120083*E39^4)+(0.000000000006536332*E39^5)))</f>
        <v>0.998862345988647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3.1366021279298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3.05717324063639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140.080651033345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136.533356926821</v>
      </c>
      <c r="T39" s="32" t="n">
        <v>0.05</v>
      </c>
      <c r="U39" s="32" t="n">
        <v>0.05</v>
      </c>
      <c r="V39" s="122" t="n">
        <v>18.1</v>
      </c>
      <c r="W39" s="122" t="n">
        <v>17.7</v>
      </c>
      <c r="X39" s="122" t="n">
        <v>18</v>
      </c>
      <c r="Y39" s="122" t="n">
        <v>17.6</v>
      </c>
      <c r="Z39" s="32" t="n">
        <v>1.55</v>
      </c>
      <c r="AA39" s="32" t="n">
        <v>1.51</v>
      </c>
      <c r="AB39" s="32" t="n">
        <v>7.05</v>
      </c>
      <c r="AC39" s="32" t="n">
        <v>6.89</v>
      </c>
      <c r="AD39" s="152" t="n">
        <v>0.0215</v>
      </c>
      <c r="AE39" s="152" t="n">
        <v>0.0124</v>
      </c>
      <c r="AF39" s="152" t="n">
        <v>0.0008</v>
      </c>
      <c r="AG39" s="152" t="n">
        <v>0.0355</v>
      </c>
      <c r="AH39" s="152" t="n">
        <v>0.0121</v>
      </c>
      <c r="AI39" s="152" t="n">
        <v>0.0006</v>
      </c>
      <c r="AJ39" s="152" t="n">
        <v>0.0009</v>
      </c>
      <c r="AK39" s="152" t="n">
        <v>0.0009</v>
      </c>
      <c r="AL39" s="152" t="n">
        <v>0.0365</v>
      </c>
      <c r="AM39" s="152" t="n">
        <v>0.0031</v>
      </c>
      <c r="AN39" s="152" t="n">
        <v>0.0005</v>
      </c>
      <c r="AO39" s="152" t="n">
        <v>-9999.9999</v>
      </c>
      <c r="AP39" s="152" t="n">
        <v>0.0077</v>
      </c>
      <c r="AQ39" s="152"/>
      <c r="AR39" s="152" t="n">
        <v>0.0526</v>
      </c>
      <c r="AS39" s="152" t="n">
        <v>-9999.9999</v>
      </c>
      <c r="AT39" s="152" t="n">
        <v>0.0526</v>
      </c>
      <c r="AU39" s="152" t="n">
        <v>0.0126</v>
      </c>
      <c r="AV39" s="152" t="n">
        <v>-9999.9999</v>
      </c>
      <c r="AW39" s="152" t="n">
        <v>-9999.9999</v>
      </c>
      <c r="AX39" s="152" t="n">
        <v>0.0293</v>
      </c>
      <c r="AY39" s="152" t="n">
        <v>0.0785</v>
      </c>
      <c r="AZ39" s="152" t="n">
        <v>0.1078</v>
      </c>
      <c r="BA39" s="152" t="n">
        <v>0.0016</v>
      </c>
      <c r="BB39" s="123"/>
    </row>
    <row r="40" customFormat="false" ht="15.75" hidden="false" customHeight="false" outlineLevel="0" collapsed="false">
      <c r="A40" s="110" t="n">
        <f aca="false">IF(ISBLANK(VLOOKUP(#REF!,'Volumes flacons'!A5:C623,3)),0,1)</f>
        <v>1</v>
      </c>
      <c r="B40" s="111" t="n">
        <f aca="false">IF(ISBLANK(#REF!),0,IF(ISBLANK(#REF!),0,IF(ISBLANK(#REF!),0,1)))</f>
        <v>1</v>
      </c>
      <c r="C40" s="112" t="n">
        <v>6</v>
      </c>
      <c r="D40" s="113" t="n">
        <v>1149</v>
      </c>
      <c r="E40" s="135" t="n">
        <v>17.8</v>
      </c>
      <c r="F40" s="114" t="n">
        <v>2.9403</v>
      </c>
      <c r="G40" s="197" t="n">
        <v>35.5828</v>
      </c>
      <c r="H40" s="113" t="n">
        <v>80</v>
      </c>
      <c r="I40" s="135" t="n">
        <v>81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112.57</v>
      </c>
      <c r="K40" s="117" t="n">
        <f aca="false">IF(ISBLANK(E40),"",(0.000824493-(0.0000040899*E40)+(0.000000076438*E40^2)-(0.00000000082467*E40^3)+(0.0000000000053875*E40^4)))</f>
        <v>0.00077180129975558</v>
      </c>
      <c r="L40" s="117" t="n">
        <f aca="false">IF(ISBLANK(E40),"",(-0.00000572466+(0.00000010227*E40)-(0.0000000016546*E40^2)))</f>
        <v>-4.428497464E-006</v>
      </c>
      <c r="M40" s="117" t="n">
        <f aca="false">IF(ISBLANK(E40),"",IF(ISBLANK(G40),(O40+(K40*35)+(L40*35^1.5)+(0.00000048314*35^2)),(O40+(K40*G40)+(L40*G40^1.5)+(0.00000048314*G40^2))))</f>
        <v>1.02576892507878</v>
      </c>
      <c r="N40" s="118" t="n">
        <f aca="false">IF(ISBLANK(D40),"",IF(ISBLANK(G40),J40*(1+0.00001*(35-20)),J40*(1+0.00001*(G40-20))))</f>
        <v>112.58754155796</v>
      </c>
      <c r="O40" s="117" t="n">
        <f aca="false">IF(ISBLANK(E40),"",(0.999842594+(0.00006793952*E40)-(0.00000909529*E40^2)+(0.0000001001685*E40^3)-(0.000000001120083*E40^4)+(0.000000000006536332*E40^5)))</f>
        <v>0.998634328607839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2.98608573507357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2.91107057551412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133.358588928386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130.008411902461</v>
      </c>
      <c r="T40" s="32" t="n">
        <v>0.41</v>
      </c>
      <c r="U40" s="32" t="n">
        <v>0.4</v>
      </c>
      <c r="V40" s="122" t="n">
        <v>17.2</v>
      </c>
      <c r="W40" s="122" t="n">
        <v>16.8</v>
      </c>
      <c r="X40" s="122" t="n">
        <v>16.8</v>
      </c>
      <c r="Y40" s="122" t="n">
        <v>16.4</v>
      </c>
      <c r="Z40" s="32" t="n">
        <v>1.42</v>
      </c>
      <c r="AA40" s="32" t="n">
        <v>1.39</v>
      </c>
      <c r="AB40" s="32" t="n">
        <v>6.01</v>
      </c>
      <c r="AC40" s="32" t="n">
        <v>5.87</v>
      </c>
      <c r="AD40" s="152" t="n">
        <v>0.0597</v>
      </c>
      <c r="AE40" s="152" t="n">
        <v>0.0359</v>
      </c>
      <c r="AF40" s="152" t="n">
        <v>0.0074</v>
      </c>
      <c r="AG40" s="152" t="n">
        <v>0.0764</v>
      </c>
      <c r="AH40" s="152" t="n">
        <v>0.0362</v>
      </c>
      <c r="AI40" s="152" t="n">
        <v>0.0095</v>
      </c>
      <c r="AJ40" s="152" t="n">
        <v>0.0144</v>
      </c>
      <c r="AK40" s="152" t="n">
        <v>0.002</v>
      </c>
      <c r="AL40" s="152" t="n">
        <v>0.0802</v>
      </c>
      <c r="AM40" s="152" t="n">
        <v>0.009</v>
      </c>
      <c r="AN40" s="152" t="n">
        <v>0.003</v>
      </c>
      <c r="AO40" s="152" t="n">
        <v>-9999.9999</v>
      </c>
      <c r="AP40" s="152" t="n">
        <v>0.0349</v>
      </c>
      <c r="AQ40" s="152"/>
      <c r="AR40" s="152" t="n">
        <v>0.0742</v>
      </c>
      <c r="AS40" s="152" t="n">
        <v>0.1023</v>
      </c>
      <c r="AT40" s="152" t="n">
        <v>0.1765</v>
      </c>
      <c r="AU40" s="152" t="n">
        <v>0.0294</v>
      </c>
      <c r="AV40" s="152" t="n">
        <v>-9999.9999</v>
      </c>
      <c r="AW40" s="152" t="n">
        <v>-9999.9999</v>
      </c>
      <c r="AX40" s="152" t="n">
        <v>0.0746</v>
      </c>
      <c r="AY40" s="152" t="n">
        <v>0.2724</v>
      </c>
      <c r="AZ40" s="152" t="n">
        <v>0.347</v>
      </c>
      <c r="BA40" s="152" t="n">
        <v>0.0047</v>
      </c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1150</v>
      </c>
      <c r="E41" s="135" t="n">
        <v>23.5</v>
      </c>
      <c r="F41" s="114" t="n">
        <v>4.2026</v>
      </c>
      <c r="G41" s="197" t="n">
        <v>35.9975</v>
      </c>
      <c r="H41" s="113" t="n">
        <v>60</v>
      </c>
      <c r="I41" s="135" t="n">
        <v>61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111.94</v>
      </c>
      <c r="K41" s="117" t="n">
        <f aca="false">IF(ISBLANK(E41),"",(0.000824493-(0.0000040899*E41)+(0.000000076438*E41^2)-(0.00000000082467*E41^3)+(0.0000000000053875*E41^4)))</f>
        <v>0.000761533851410469</v>
      </c>
      <c r="L41" s="117" t="n">
        <f aca="false">IF(ISBLANK(E41),"",(-0.00000572466+(0.00000010227*E41)-(0.0000000016546*E41^2)))</f>
        <v>-4.23506785E-006</v>
      </c>
      <c r="M41" s="117" t="n">
        <f aca="false">IF(ISBLANK(E41),"",IF(ISBLANK(G41),(O41+(K41*35)+(L41*35^1.5)+(0.00000048314*35^2)),(O41+(K41*G41)+(L41*G41^1.5)+(0.00000048314*G41^2))))</f>
        <v>1.02454621412897</v>
      </c>
      <c r="N41" s="118" t="n">
        <f aca="false">IF(ISBLANK(D41),"",IF(ISBLANK(G41),J41*(1+0.00001*(35-20)),J41*(1+0.00001*(G41-20))))</f>
        <v>111.9579076015</v>
      </c>
      <c r="O41" s="117" t="n">
        <f aca="false">IF(ISBLANK(E41),"",(0.999842594+(0.00006793952*E41)-(0.00000909529*E41^2)+(0.0000001001685*E41^3)-(0.000000001120083*E41^4)+(0.000000000006536332*E41^5)))</f>
        <v>0.997421516203227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4.29919346246087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4.19619281509511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192.001980033502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187.401971122148</v>
      </c>
      <c r="T41" s="32" t="n">
        <v>0.04</v>
      </c>
      <c r="U41" s="32" t="n">
        <v>0.04</v>
      </c>
      <c r="V41" s="32" t="n">
        <v>0.82</v>
      </c>
      <c r="W41" s="32" t="n">
        <v>0.8</v>
      </c>
      <c r="X41" s="32" t="n">
        <v>0.78</v>
      </c>
      <c r="Y41" s="32" t="n">
        <v>0.76</v>
      </c>
      <c r="Z41" s="32" t="n">
        <v>0.34</v>
      </c>
      <c r="AA41" s="32" t="n">
        <v>0.33</v>
      </c>
      <c r="AB41" s="32" t="n">
        <v>2.23</v>
      </c>
      <c r="AC41" s="32" t="n">
        <v>2.18</v>
      </c>
      <c r="AD41" s="152" t="n">
        <v>0.0959</v>
      </c>
      <c r="AE41" s="152" t="n">
        <v>0.0727</v>
      </c>
      <c r="AF41" s="152" t="n">
        <v>0.0275</v>
      </c>
      <c r="AG41" s="152" t="n">
        <v>0.108</v>
      </c>
      <c r="AH41" s="152" t="n">
        <v>0.0284</v>
      </c>
      <c r="AI41" s="152" t="n">
        <v>0.009</v>
      </c>
      <c r="AJ41" s="152" t="n">
        <v>0.0092</v>
      </c>
      <c r="AK41" s="152" t="n">
        <v>0.0048</v>
      </c>
      <c r="AL41" s="152" t="n">
        <v>0.236</v>
      </c>
      <c r="AM41" s="152" t="n">
        <v>0.0204</v>
      </c>
      <c r="AN41" s="152" t="n">
        <v>0.0071</v>
      </c>
      <c r="AO41" s="152" t="n">
        <v>-9999.9999</v>
      </c>
      <c r="AP41" s="152" t="n">
        <v>0.0753</v>
      </c>
      <c r="AQ41" s="152"/>
      <c r="AR41" s="152" t="n">
        <v>0.0329</v>
      </c>
      <c r="AS41" s="152" t="n">
        <v>0.0929</v>
      </c>
      <c r="AT41" s="152" t="n">
        <v>0.1258</v>
      </c>
      <c r="AU41" s="152" t="n">
        <v>0.0355</v>
      </c>
      <c r="AV41" s="152" t="n">
        <v>-9999.9999</v>
      </c>
      <c r="AW41" s="152" t="n">
        <v>-9999.9999</v>
      </c>
      <c r="AX41" s="152" t="n">
        <v>0.1295</v>
      </c>
      <c r="AY41" s="152" t="n">
        <v>0.4866</v>
      </c>
      <c r="AZ41" s="152" t="n">
        <v>0.6161</v>
      </c>
      <c r="BA41" s="152" t="n">
        <v>0.0056</v>
      </c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0</v>
      </c>
      <c r="C42" s="112" t="n">
        <v>8</v>
      </c>
      <c r="D42" s="113"/>
      <c r="E42" s="135"/>
      <c r="F42" s="114"/>
      <c r="G42" s="197"/>
      <c r="H42" s="113"/>
      <c r="I42" s="135"/>
      <c r="J42" s="116" t="str">
        <f aca="false">IF(ISBLANK(D42),"",IF(VLOOKUP(D42,'Volumes flacons'!$A$5:$C$1023,2)=0,"",IF(D42&gt;'Volumes flacons'!$A$1023,"Mauvais numéro",IF(D42&lt;'Volumes flacons'!$A$5,"Mauvais numéro",(VLOOKUP(D42,'Volumes flacons'!$A$5:$C$1023,3))))))</f>
        <v/>
      </c>
      <c r="K42" s="117" t="str">
        <f aca="false">IF(ISBLANK(E42),"",(0.000824493-(0.0000040899*E42)+(0.000000076438*E42^2)-(0.00000000082467*E42^3)+(0.0000000000053875*E42^4)))</f>
        <v/>
      </c>
      <c r="L42" s="117" t="str">
        <f aca="false">IF(ISBLANK(E42),"",(-0.00000572466+(0.00000010227*E42)-(0.0000000016546*E42^2)))</f>
        <v/>
      </c>
      <c r="M42" s="117" t="str">
        <f aca="false">IF(ISBLANK(E42),"",IF(ISBLANK(G42),(O42+(K42*35)+(L42*35^1.5)+(0.00000048314*35^2)),(O42+(K42*G42)+(L42*G42^1.5)+(0.00000048314*G42^2))))</f>
        <v/>
      </c>
      <c r="N42" s="118" t="str">
        <f aca="false">IF(ISBLANK(D42),"",IF(ISBLANK(G42),J42*(1+0.00001*(35-20)),J42*(1+0.00001*(G42-20))))</f>
        <v/>
      </c>
      <c r="O42" s="117" t="str">
        <f aca="false">IF(ISBLANK(E42),"",(0.999842594+(0.00006793952*E42)-(0.00000909529*E42^2)+(0.0000001001685*E42^3)-(0.000000001120083*E42^4)+(0.000000000006536332*E42^5)))</f>
        <v/>
      </c>
      <c r="P42" s="119" t="str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/>
      </c>
      <c r="Q42" s="120" t="str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/>
      </c>
      <c r="R42" s="121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/>
      </c>
      <c r="S42" s="121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/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1152</v>
      </c>
      <c r="E43" s="135" t="n">
        <v>28.7</v>
      </c>
      <c r="F43" s="114" t="n">
        <v>4.7236</v>
      </c>
      <c r="G43" s="197" t="n">
        <v>36.07305</v>
      </c>
      <c r="H43" s="113" t="n">
        <v>40</v>
      </c>
      <c r="I43" s="135" t="n">
        <v>40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112.54</v>
      </c>
      <c r="K43" s="117" t="n">
        <f aca="false">IF(ISBLANK(E43),"",(0.000824493-(0.0000040899*E43)+(0.000000076438*E43^2)-(0.00000000082467*E43^3)+(0.0000000000053875*E43^4)))</f>
        <v>0.000754234198764729</v>
      </c>
      <c r="L43" s="117" t="n">
        <f aca="false">IF(ISBLANK(E43),"",(-0.00000572466+(0.00000010227*E43)-(0.0000000016546*E43^2)))</f>
        <v>-4.152388474E-006</v>
      </c>
      <c r="M43" s="117" t="n">
        <f aca="false">IF(ISBLANK(E43),"",IF(ISBLANK(G43),(O43+(K43*35)+(L43*35^1.5)+(0.00000048314*35^2)),(O43+(K43*G43)+(L43*G43^1.5)+(0.00000048314*G43^2))))</f>
        <v>1.02297264403638</v>
      </c>
      <c r="N43" s="118" t="n">
        <f aca="false">IF(ISBLANK(D43),"",IF(ISBLANK(G43),J43*(1+0.00001*(35-20)),J43*(1+0.00001*(G43-20))))</f>
        <v>112.55808861047</v>
      </c>
      <c r="O43" s="117" t="n">
        <f aca="false">IF(ISBLANK(E43),"",(0.999842594+(0.00006793952*E43)-(0.00000909529*E43^2)+(0.0000001001685*E43^3)-(0.000000001120083*E43^4)+(0.000000000006536332*E43^5)))</f>
        <v>0.996036070213923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4.80785461442081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4.69988581068041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214.718787080033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209.896900304987</v>
      </c>
      <c r="T43" s="32" t="n">
        <v>0</v>
      </c>
      <c r="U43" s="32" t="n">
        <v>0</v>
      </c>
      <c r="V43" s="32" t="n">
        <v>0.03</v>
      </c>
      <c r="W43" s="32" t="n">
        <v>0.03</v>
      </c>
      <c r="X43" s="32" t="n">
        <v>0.03</v>
      </c>
      <c r="Y43" s="32" t="n">
        <v>0.03</v>
      </c>
      <c r="Z43" s="32" t="n">
        <v>0.02</v>
      </c>
      <c r="AA43" s="32" t="n">
        <v>0.02</v>
      </c>
      <c r="AB43" s="32" t="n">
        <v>1.01</v>
      </c>
      <c r="AC43" s="32" t="n">
        <v>0.99</v>
      </c>
      <c r="AD43" s="152" t="n">
        <v>0.0106</v>
      </c>
      <c r="AE43" s="152" t="n">
        <v>0.0125</v>
      </c>
      <c r="AF43" s="152" t="n">
        <v>0.009</v>
      </c>
      <c r="AG43" s="152" t="n">
        <v>0.0098</v>
      </c>
      <c r="AH43" s="152" t="n">
        <v>0.0065</v>
      </c>
      <c r="AI43" s="152" t="n">
        <v>-9999.9999</v>
      </c>
      <c r="AJ43" s="152" t="n">
        <v>-9999.9999</v>
      </c>
      <c r="AK43" s="152" t="n">
        <v>0.0016</v>
      </c>
      <c r="AL43" s="152" t="n">
        <v>0.0384</v>
      </c>
      <c r="AM43" s="152" t="n">
        <v>0.0088</v>
      </c>
      <c r="AN43" s="152" t="n">
        <v>0.001</v>
      </c>
      <c r="AO43" s="152" t="n">
        <v>-9999.9999</v>
      </c>
      <c r="AP43" s="152" t="n">
        <v>0.1249</v>
      </c>
      <c r="AQ43" s="152"/>
      <c r="AR43" s="152" t="n">
        <v>0.0082</v>
      </c>
      <c r="AS43" s="152" t="n">
        <v>0.0131</v>
      </c>
      <c r="AT43" s="152" t="n">
        <v>0.0213</v>
      </c>
      <c r="AU43" s="152" t="n">
        <v>0.0203</v>
      </c>
      <c r="AV43" s="152" t="n">
        <v>-9999.9999</v>
      </c>
      <c r="AW43" s="152" t="n">
        <v>-9999.9999</v>
      </c>
      <c r="AX43" s="152" t="n">
        <v>0.088</v>
      </c>
      <c r="AY43" s="152" t="n">
        <v>0.097</v>
      </c>
      <c r="AZ43" s="152" t="n">
        <v>0.185</v>
      </c>
      <c r="BA43" s="152" t="n">
        <v>0.001</v>
      </c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1154</v>
      </c>
      <c r="E44" s="135" t="n">
        <v>29.4</v>
      </c>
      <c r="F44" s="114" t="n">
        <v>4.4935</v>
      </c>
      <c r="G44" s="197" t="n">
        <v>36.00725</v>
      </c>
      <c r="H44" s="113" t="n">
        <v>20</v>
      </c>
      <c r="I44" s="135" t="n">
        <v>20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112.46</v>
      </c>
      <c r="K44" s="117" t="n">
        <f aca="false">IF(ISBLANK(E44),"",(0.000824493-(0.0000040899*E44)+(0.000000076438*E44^2)-(0.00000000082467*E44^3)+(0.0000000000053875*E44^4)))</f>
        <v>0.00075338832325494</v>
      </c>
      <c r="L44" s="117" t="n">
        <f aca="false">IF(ISBLANK(E44),"",(-0.00000572466+(0.00000010227*E44)-(0.0000000016546*E44^2)))</f>
        <v>-4.148092056E-006</v>
      </c>
      <c r="M44" s="117" t="n">
        <f aca="false">IF(ISBLANK(E44),"",IF(ISBLANK(G44),(O44+(K44*35)+(L44*35^1.5)+(0.00000048314*35^2)),(O44+(K44*G44)+(L44*G44^1.5)+(0.00000048314*G44^2))))</f>
        <v>1.02268823410955</v>
      </c>
      <c r="N44" s="118" t="n">
        <f aca="false">IF(ISBLANK(D44),"",IF(ISBLANK(G44),J44*(1+0.00001*(35-20)),J44*(1+0.00001*(G44-20))))</f>
        <v>112.47800175335</v>
      </c>
      <c r="O44" s="117" t="n">
        <f aca="false">IF(ISBLANK(E44),"",(0.999842594+(0.00006793952*E44)-(0.00000909529*E44^2)+(0.0000001001685*E44^3)-(0.000000001120083*E44^4)+(0.000000000006536332*E44^5)))</f>
        <v>0.99583064930328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4.57620949164565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4.47468675107048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204.373515896895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199.839510302808</v>
      </c>
      <c r="T44" s="32" t="n">
        <v>0</v>
      </c>
      <c r="U44" s="32" t="n">
        <v>0</v>
      </c>
      <c r="V44" s="32" t="n">
        <v>0.02</v>
      </c>
      <c r="W44" s="32" t="n">
        <v>0.02</v>
      </c>
      <c r="X44" s="32" t="n">
        <v>0.02</v>
      </c>
      <c r="Y44" s="32" t="n">
        <v>0.02</v>
      </c>
      <c r="Z44" s="32" t="n">
        <v>0.02</v>
      </c>
      <c r="AA44" s="32" t="n">
        <v>0.02</v>
      </c>
      <c r="AB44" s="32" t="n">
        <v>1.01</v>
      </c>
      <c r="AC44" s="32" t="n">
        <v>0.99</v>
      </c>
      <c r="AD44" s="152" t="n">
        <v>0.0043</v>
      </c>
      <c r="AE44" s="152" t="n">
        <v>0.0056</v>
      </c>
      <c r="AF44" s="152" t="n">
        <v>0.0029</v>
      </c>
      <c r="AG44" s="152" t="n">
        <v>0.0049</v>
      </c>
      <c r="AH44" s="152" t="n">
        <v>0.0045</v>
      </c>
      <c r="AI44" s="152" t="n">
        <v>-9999.9999</v>
      </c>
      <c r="AJ44" s="152" t="n">
        <v>-9999.9999</v>
      </c>
      <c r="AK44" s="152" t="n">
        <v>0.0016</v>
      </c>
      <c r="AL44" s="152" t="n">
        <v>0.0179</v>
      </c>
      <c r="AM44" s="152" t="n">
        <v>0.0078</v>
      </c>
      <c r="AN44" s="152" t="n">
        <v>-9999.9999</v>
      </c>
      <c r="AO44" s="152" t="n">
        <v>-9999.9999</v>
      </c>
      <c r="AP44" s="152" t="n">
        <v>0.1221</v>
      </c>
      <c r="AQ44" s="152"/>
      <c r="AR44" s="152" t="n">
        <v>0.0042</v>
      </c>
      <c r="AS44" s="152" t="n">
        <v>0.0034</v>
      </c>
      <c r="AT44" s="152" t="n">
        <v>0.0076</v>
      </c>
      <c r="AU44" s="152" t="n">
        <v>0.0142</v>
      </c>
      <c r="AV44" s="152" t="n">
        <v>-9999.9999</v>
      </c>
      <c r="AW44" s="152" t="n">
        <v>-9999.9999</v>
      </c>
      <c r="AX44" s="152" t="n">
        <v>0.0497</v>
      </c>
      <c r="AY44" s="152" t="n">
        <v>0.0569</v>
      </c>
      <c r="AZ44" s="152" t="n">
        <v>0.1066</v>
      </c>
      <c r="BA44" s="152" t="n">
        <v>-9999.9999</v>
      </c>
      <c r="BB44" s="123"/>
    </row>
    <row r="45" customFormat="false" ht="15.75" hidden="false" customHeight="false" outlineLevel="0" collapsed="false">
      <c r="A45" s="110"/>
      <c r="B45" s="111" t="n">
        <f aca="false">IF(ISBLANK(D45),0,IF(ISBLANK(E45),0,IF(ISBLANK(F45),0,1)))</f>
        <v>1</v>
      </c>
      <c r="C45" s="112" t="n">
        <v>11</v>
      </c>
      <c r="D45" s="113" t="n">
        <v>1155</v>
      </c>
      <c r="E45" s="135" t="n">
        <v>29.8</v>
      </c>
      <c r="F45" s="114" t="n">
        <v>4.4141</v>
      </c>
      <c r="G45" s="197" t="n">
        <v>35.77315</v>
      </c>
      <c r="H45" s="113" t="n">
        <v>0</v>
      </c>
      <c r="I45" s="135" t="n">
        <v>3</v>
      </c>
      <c r="J45" s="116"/>
      <c r="K45" s="117" t="n">
        <f aca="false">IF(ISBLANK(E45),"",(0.000824493-(0.0000040899*E45)+(0.000000076438*E45^2)-(0.00000000082467*E45^3)+(0.0000000000053875*E45^4)))</f>
        <v>0.00075291891464198</v>
      </c>
      <c r="L45" s="117" t="n">
        <f aca="false">IF(ISBLANK(E45),"",(-0.00000572466+(0.00000010227*E45)-(0.0000000016546*E45^2)))</f>
        <v>-4.146364984E-006</v>
      </c>
      <c r="M45" s="117" t="n">
        <f aca="false">IF(ISBLANK(E45),"",IF(ISBLANK(G45),(O45+(K45*35)+(L45*35^1.5)+(0.00000048314*35^2)),(O45+(K45*G45)+(L45*G45^1.5)+(0.00000048314*G45^2))))</f>
        <v>1.02237672453144</v>
      </c>
      <c r="N45" s="118"/>
      <c r="O45" s="117" t="n">
        <f aca="false">IF(ISBLANK(E45),"",(0.999842594+(0.00006793952*E45)-(0.00000909529*E45^2)+(0.0000001001685*E45^3)-(0.000000001120083*E45^4)+(0.000000000006536332*E45^5)))</f>
        <v>0.995711322940028</v>
      </c>
      <c r="P45" s="119"/>
      <c r="Q45" s="120"/>
      <c r="R45" s="121"/>
      <c r="S45" s="121"/>
      <c r="T45" s="32" t="n">
        <v>0</v>
      </c>
      <c r="U45" s="32" t="n">
        <v>0</v>
      </c>
      <c r="V45" s="32" t="n">
        <v>0.03</v>
      </c>
      <c r="W45" s="32" t="n">
        <v>0.03</v>
      </c>
      <c r="X45" s="32" t="n">
        <v>0.03</v>
      </c>
      <c r="Y45" s="32" t="n">
        <v>0.03</v>
      </c>
      <c r="Z45" s="32" t="n">
        <v>0.03</v>
      </c>
      <c r="AA45" s="32" t="n">
        <v>0.03</v>
      </c>
      <c r="AB45" s="32" t="n">
        <v>1.02</v>
      </c>
      <c r="AC45" s="32" t="n">
        <v>1</v>
      </c>
      <c r="AD45" s="152" t="n">
        <v>0.0051</v>
      </c>
      <c r="AE45" s="152" t="n">
        <v>0.0063</v>
      </c>
      <c r="AF45" s="152" t="n">
        <v>0.0036</v>
      </c>
      <c r="AG45" s="152" t="n">
        <v>0.0057</v>
      </c>
      <c r="AH45" s="152" t="n">
        <v>0.0055</v>
      </c>
      <c r="AI45" s="152" t="n">
        <v>-9999.9999</v>
      </c>
      <c r="AJ45" s="152" t="n">
        <v>-9999.9999</v>
      </c>
      <c r="AK45" s="152" t="n">
        <v>0.0016</v>
      </c>
      <c r="AL45" s="152" t="n">
        <v>0.0192</v>
      </c>
      <c r="AM45" s="152" t="n">
        <v>0.0104</v>
      </c>
      <c r="AN45" s="152" t="n">
        <v>-9999.9999</v>
      </c>
      <c r="AO45" s="152" t="n">
        <v>-9999.9999</v>
      </c>
      <c r="AP45" s="152" t="n">
        <v>0.1312</v>
      </c>
      <c r="AQ45" s="152"/>
      <c r="AR45" s="152" t="n">
        <v>0.0037</v>
      </c>
      <c r="AS45" s="152" t="n">
        <v>0.0048</v>
      </c>
      <c r="AT45" s="152" t="n">
        <v>0.0085</v>
      </c>
      <c r="AU45" s="152" t="n">
        <v>0.0204</v>
      </c>
      <c r="AV45" s="152" t="n">
        <v>-9999.9999</v>
      </c>
      <c r="AW45" s="152" t="n">
        <v>-9999.9999</v>
      </c>
      <c r="AX45" s="152" t="n">
        <v>0.0419</v>
      </c>
      <c r="AY45" s="152" t="n">
        <v>0.0677</v>
      </c>
      <c r="AZ45" s="152" t="n">
        <v>0.1096</v>
      </c>
      <c r="BA45" s="152" t="n">
        <v>-9999.9999</v>
      </c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197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197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35"/>
      <c r="F48" s="114"/>
      <c r="G48" s="144"/>
      <c r="H48" s="142"/>
      <c r="I48" s="142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23.2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277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8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276"/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R28" colorId="64" zoomScale="100" zoomScaleNormal="100" zoomScalePageLayoutView="100" workbookViewId="0">
      <selection pane="topLeft" activeCell="T35" activeCellId="1" sqref="T45:AC45 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42092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4.9858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29.93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-1°29,93</v>
      </c>
      <c r="P9" s="29" t="s">
        <v>16</v>
      </c>
      <c r="Q9" s="33" t="n">
        <f aca="false">IF(ISBLANK(I9),"",IF(ISBLANK(J9),"",IF(J9&gt;60,"ERREUR !!",O11*(I9+(J9/60)))))</f>
        <v>-1.49883333333333</v>
      </c>
      <c r="R9" s="33"/>
      <c r="V9" s="127" t="n">
        <v>4.9808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22</v>
      </c>
      <c r="J10" s="29" t="n">
        <v>59.94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-22°59,94</v>
      </c>
      <c r="P10" s="29" t="s">
        <v>17</v>
      </c>
      <c r="Q10" s="33" t="n">
        <f aca="false">IF(ISBLANK(I10),"",IF(ISBLANK(J10),"",IF(J10&gt;60,"ERREUR !!",O12*(I10+(J10/60)))))</f>
        <v>-22.999</v>
      </c>
      <c r="R10" s="33"/>
      <c r="S10" s="35"/>
      <c r="T10" s="35"/>
      <c r="V10" s="0" t="n">
        <v>4.9751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42092</v>
      </c>
      <c r="K11" s="38"/>
      <c r="L11" s="38"/>
      <c r="M11" s="38"/>
      <c r="N11" s="39" t="str">
        <f aca="false">I9&amp;"°"&amp;J9</f>
        <v>1°29,93</v>
      </c>
      <c r="O11" s="40" t="n">
        <f aca="false">IF(P9=M10,-1,1)</f>
        <v>-1</v>
      </c>
      <c r="P11" s="41" t="str">
        <f aca="false">TEXT(J11,"aaaa-mm-jj")&amp;"T"&amp;TEXT(J12,"hh:mm:ss")&amp;"z"</f>
        <v>2019-03-30T04:12:55z</v>
      </c>
      <c r="Q11" s="41"/>
      <c r="R11" s="41"/>
      <c r="T11" s="42"/>
      <c r="U11" s="42"/>
      <c r="V11" s="164" t="n">
        <v>4.9711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0.175636574074074</v>
      </c>
      <c r="K12" s="45"/>
      <c r="L12" s="45"/>
      <c r="M12" s="45"/>
      <c r="N12" s="46" t="str">
        <f aca="false">I10&amp;"°"&amp;J10</f>
        <v>22°59,94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4.9758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</v>
      </c>
      <c r="S14" s="55" t="s">
        <v>24</v>
      </c>
      <c r="V14" s="189" t="n">
        <f aca="false">AVERAGE(V8:V12)</f>
        <v>4.97772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4.9777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0.996786976605145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0.0200010508842997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5.01151525107469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4.977401338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0.0040160052636722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35" t="n">
        <v>9.4</v>
      </c>
      <c r="F35" s="114" t="n">
        <v>2.8721</v>
      </c>
      <c r="G35" s="197" t="n">
        <v>36.61635</v>
      </c>
      <c r="H35" s="113" t="n">
        <v>500</v>
      </c>
      <c r="I35" s="135" t="n">
        <v>503.1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7" t="n">
        <f aca="false">IF(ISBLANK(E35),"",(0.000824493-(0.0000040899*E35)+(0.000000076438*E35^2)-(0.00000000082467*E35^3)+(0.0000000000053875*E35^4)))</f>
        <v>0.00079215910682294</v>
      </c>
      <c r="L35" s="117" t="n">
        <f aca="false">IF(ISBLANK(E35),"",(-0.00000572466+(0.00000010227*E35)-(0.0000000016546*E35^2)))</f>
        <v>-4.909522456E-006</v>
      </c>
      <c r="M35" s="117" t="n">
        <f aca="false">IF(ISBLANK(E35),"",IF(ISBLANK(G35),(O35+(K35*35)+(L35*35^1.5)+(0.00000048314*35^2)),(O35+(K35*G35)+(L35*G35^1.5)+(0.00000048314*G35^2))))</f>
        <v>1.02831844023088</v>
      </c>
      <c r="N35" s="118" t="n">
        <f aca="false">IF(ISBLANK(D35),"",IF(ISBLANK(G35),J35*(1+0.00001*(35-20)),J35*(1+0.00001*(G35-20))))</f>
        <v>110.85841756234</v>
      </c>
      <c r="O35" s="117" t="n">
        <f aca="false">IF(ISBLANK(E35),"",(0.999842594+(0.00006793952*E35)-(0.00000909529*E35^2)+(0.0000001001685*E35^3)-(0.000000001120083*E35^4)+(0.000000000006536332*E35^5)))</f>
        <v>0.999752498684665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2.96280206663458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2.88121067436014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132.318740295901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128.674868716924</v>
      </c>
      <c r="T35" s="32" t="n">
        <v>0.01</v>
      </c>
      <c r="U35" s="32" t="n">
        <v>0.01</v>
      </c>
      <c r="V35" s="122" t="n">
        <v>33.1</v>
      </c>
      <c r="W35" s="122" t="n">
        <v>32.3</v>
      </c>
      <c r="X35" s="122" t="n">
        <v>33.1</v>
      </c>
      <c r="Y35" s="122" t="n">
        <v>32.3</v>
      </c>
      <c r="Z35" s="32" t="n">
        <v>2.86</v>
      </c>
      <c r="AA35" s="32" t="n">
        <v>2.79</v>
      </c>
      <c r="AB35" s="122" t="n">
        <v>20.1</v>
      </c>
      <c r="AC35" s="122" t="n">
        <v>19.6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2002</v>
      </c>
      <c r="E36" s="135" t="n">
        <v>13.6</v>
      </c>
      <c r="F36" s="114" t="n">
        <v>2.0276</v>
      </c>
      <c r="G36" s="197" t="n">
        <v>35.15635</v>
      </c>
      <c r="H36" s="113" t="n">
        <v>300</v>
      </c>
      <c r="I36" s="135" t="n">
        <v>302.9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108.59</v>
      </c>
      <c r="K36" s="117" t="n">
        <f aca="false">IF(ISBLANK(E36),"",(0.000824493-(0.0000040899*E36)+(0.000000076438*E36^2)-(0.00000000082467*E36^3)+(0.0000000000053875*E36^4)))</f>
        <v>0.0007811182188416</v>
      </c>
      <c r="L36" s="117" t="n">
        <f aca="false">IF(ISBLANK(E36),"",(-0.00000572466+(0.00000010227*E36)-(0.0000000016546*E36^2)))</f>
        <v>-4.639822816E-006</v>
      </c>
      <c r="M36" s="117" t="n">
        <f aca="false">IF(ISBLANK(E36),"",IF(ISBLANK(G36),(O36+(K36*35)+(L36*35^1.5)+(0.00000048314*35^2)),(O36+(K36*G36)+(L36*G36^1.5)+(0.00000048314*G36^2))))</f>
        <v>1.02639223097635</v>
      </c>
      <c r="N36" s="118" t="n">
        <f aca="false">IF(ISBLANK(D36),"",IF(ISBLANK(G36),J36*(1+0.00001*(35-20)),J36*(1+0.00001*(G36-20))))</f>
        <v>108.606458280465</v>
      </c>
      <c r="O36" s="117" t="n">
        <f aca="false">IF(ISBLANK(E36),"",(0.999842594+(0.00006793952*E36)-(0.00000909529*E36^2)+(0.0000001001685*E36^3)-(0.000000001120083*E36^4)+(0.000000000006536332*E36^5)))</f>
        <v>0.999300998908299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2.13109190234655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2.07629387482733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95.174564358797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92.7272844497886</v>
      </c>
      <c r="T36" s="32" t="n">
        <v>0</v>
      </c>
      <c r="U36" s="32" t="n">
        <v>0</v>
      </c>
      <c r="V36" s="122" t="n">
        <v>26.6</v>
      </c>
      <c r="W36" s="122" t="n">
        <v>26</v>
      </c>
      <c r="X36" s="122" t="n">
        <v>26.6</v>
      </c>
      <c r="Y36" s="122" t="n">
        <v>26</v>
      </c>
      <c r="Z36" s="32" t="n">
        <v>2.23</v>
      </c>
      <c r="AA36" s="32" t="n">
        <v>2.18</v>
      </c>
      <c r="AB36" s="122" t="n">
        <v>10.4</v>
      </c>
      <c r="AC36" s="122" t="n">
        <v>10.2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2004</v>
      </c>
      <c r="E37" s="135" t="n">
        <v>13.8</v>
      </c>
      <c r="F37" s="114" t="n">
        <v>2.058</v>
      </c>
      <c r="G37" s="197" t="n">
        <v>35.15505</v>
      </c>
      <c r="H37" s="113" t="n">
        <v>300</v>
      </c>
      <c r="I37" s="135" t="n">
        <v>302.9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110.33</v>
      </c>
      <c r="K37" s="117" t="n">
        <f aca="false">IF(ISBLANK(E37),"",(0.000824493-(0.0000040899*E37)+(0.000000076438*E37^2)-(0.00000000082467*E37^3)+(0.0000000000053875*E37^4)))</f>
        <v>0.00078063733116678</v>
      </c>
      <c r="L37" s="117" t="n">
        <f aca="false">IF(ISBLANK(E37),"",(-0.00000572466+(0.00000010227*E37)-(0.0000000016546*E37^2)))</f>
        <v>-4.628436024E-006</v>
      </c>
      <c r="M37" s="117" t="n">
        <f aca="false">IF(ISBLANK(E37),"",IF(ISBLANK(G37),(O37+(K37*35)+(L37*35^1.5)+(0.00000048314*35^2)),(O37+(K37*G37)+(L37*G37^1.5)+(0.00000048314*G37^2))))</f>
        <v>1.02634964519062</v>
      </c>
      <c r="N37" s="118" t="n">
        <f aca="false">IF(ISBLANK(D37),"",IF(ISBLANK(G37),J37*(1+0.00001*(35-20)),J37*(1+0.00001*(G37-20))))</f>
        <v>110.346720566665</v>
      </c>
      <c r="O37" s="117" t="n">
        <f aca="false">IF(ISBLANK(E37),"",(0.999842594+(0.00006793952*E37)-(0.00000909529*E37^2)+(0.0000001001685*E37^3)-(0.000000001120083*E37^4)+(0.000000000006536332*E37^5)))</f>
        <v>0.999273951256516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2.12852869072013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2.07388261952856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95.0600913275609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92.6195977881455</v>
      </c>
      <c r="T37" s="32" t="n">
        <v>0</v>
      </c>
      <c r="U37" s="32" t="n">
        <v>0</v>
      </c>
      <c r="V37" s="122" t="n">
        <v>26.7</v>
      </c>
      <c r="W37" s="122" t="n">
        <v>26.1</v>
      </c>
      <c r="X37" s="122" t="n">
        <v>26.7</v>
      </c>
      <c r="Y37" s="122" t="n">
        <v>26.1</v>
      </c>
      <c r="Z37" s="32" t="n">
        <v>2.21</v>
      </c>
      <c r="AA37" s="32" t="n">
        <v>2.16</v>
      </c>
      <c r="AB37" s="122" t="n">
        <v>10.4</v>
      </c>
      <c r="AC37" s="122" t="n">
        <v>10.2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2006</v>
      </c>
      <c r="E38" s="135" t="n">
        <v>16.2</v>
      </c>
      <c r="F38" s="114" t="n">
        <v>2.71</v>
      </c>
      <c r="G38" s="197" t="n">
        <v>35.5147</v>
      </c>
      <c r="H38" s="113" t="n">
        <v>100</v>
      </c>
      <c r="I38" s="135" t="n">
        <v>100.2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108.87</v>
      </c>
      <c r="K38" s="117" t="n">
        <f aca="false">IF(ISBLANK(E38),"",(0.000824493-(0.0000040899*E38)+(0.000000076438*E38^2)-(0.00000000082467*E38^3)+(0.0000000000053875*E38^4)))</f>
        <v>0.00077516196385926</v>
      </c>
      <c r="L38" s="117" t="n">
        <f aca="false">IF(ISBLANK(E38),"",(-0.00000572466+(0.00000010227*E38)-(0.0000000016546*E38^2)))</f>
        <v>-4.502119224E-006</v>
      </c>
      <c r="M38" s="117" t="n">
        <f aca="false">IF(ISBLANK(E38),"",IF(ISBLANK(G38),(O38+(K38*35)+(L38*35^1.5)+(0.00000048314*35^2)),(O38+(K38*G38)+(L38*G38^1.5)+(0.00000048314*G38^2))))</f>
        <v>1.02609842898248</v>
      </c>
      <c r="N38" s="118" t="n">
        <f aca="false">IF(ISBLANK(D38),"",IF(ISBLANK(G38),J38*(1+0.00001*(35-20)),J38*(1+0.00001*(G38-20))))</f>
        <v>108.88689085389</v>
      </c>
      <c r="O38" s="117" t="n">
        <f aca="false">IF(ISBLANK(E38),"",(0.999842594+(0.00006793952*E38)-(0.00000909529*E38^2)+(0.0000001001685*E38^3)-(0.000000001120083*E38^4)+(0.000000000006536332*E38^5)))</f>
        <v>0.998912263107978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2.8462552236715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2.77386178877008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127.113758289169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123.880667486472</v>
      </c>
      <c r="T38" s="32" t="n">
        <v>0.2</v>
      </c>
      <c r="U38" s="32" t="n">
        <v>0.2</v>
      </c>
      <c r="V38" s="122" t="n">
        <v>19</v>
      </c>
      <c r="W38" s="122" t="n">
        <v>18.5</v>
      </c>
      <c r="X38" s="122" t="n">
        <v>18.8</v>
      </c>
      <c r="Y38" s="122" t="n">
        <v>18.3</v>
      </c>
      <c r="Z38" s="32" t="n">
        <v>1.63</v>
      </c>
      <c r="AA38" s="32" t="n">
        <v>1.59</v>
      </c>
      <c r="AB38" s="32" t="n">
        <v>6.83</v>
      </c>
      <c r="AC38" s="32" t="n">
        <v>6.67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2007</v>
      </c>
      <c r="E39" s="135" t="n">
        <v>17.8</v>
      </c>
      <c r="F39" s="114" t="n">
        <v>3.3293</v>
      </c>
      <c r="G39" s="197" t="n">
        <v>35.76615</v>
      </c>
      <c r="H39" s="113" t="n">
        <v>80</v>
      </c>
      <c r="I39" s="135" t="n">
        <v>80.4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109.77</v>
      </c>
      <c r="K39" s="117" t="n">
        <f aca="false">IF(ISBLANK(E39),"",(0.000824493-(0.0000040899*E39)+(0.000000076438*E39^2)-(0.00000000082467*E39^3)+(0.0000000000053875*E39^4)))</f>
        <v>0.00077180129975558</v>
      </c>
      <c r="L39" s="117" t="n">
        <f aca="false">IF(ISBLANK(E39),"",(-0.00000572466+(0.00000010227*E39)-(0.0000000016546*E39^2)))</f>
        <v>-4.428497464E-006</v>
      </c>
      <c r="M39" s="117" t="n">
        <f aca="false">IF(ISBLANK(E39),"",IF(ISBLANK(G39),(O39+(K39*35)+(L39*35^1.5)+(0.00000048314*35^2)),(O39+(K39*G39)+(L39*G39^1.5)+(0.00000048314*G39^2))))</f>
        <v>1.02590948063373</v>
      </c>
      <c r="N39" s="118" t="n">
        <f aca="false">IF(ISBLANK(D39),"",IF(ISBLANK(G39),J39*(1+0.00001*(35-20)),J39*(1+0.00001*(G39-20))))</f>
        <v>109.787306502855</v>
      </c>
      <c r="O39" s="117" t="n">
        <f aca="false">IF(ISBLANK(E39),"",(0.999842594+(0.00006793952*E39)-(0.00000909529*E39^2)+(0.0000001001685*E39^3)-(0.000000001120083*E39^4)+(0.000000000006536332*E39^5)))</f>
        <v>0.998634328607839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3.47111561172447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3.38345212443137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155.020023219615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151.104971877105</v>
      </c>
      <c r="T39" s="32" t="n">
        <v>0.25</v>
      </c>
      <c r="U39" s="32" t="n">
        <v>0.24</v>
      </c>
      <c r="V39" s="122" t="n">
        <v>12.9</v>
      </c>
      <c r="W39" s="122" t="n">
        <v>12.6</v>
      </c>
      <c r="X39" s="122" t="n">
        <v>12.7</v>
      </c>
      <c r="Y39" s="122" t="n">
        <v>12.4</v>
      </c>
      <c r="Z39" s="32" t="n">
        <v>1.19</v>
      </c>
      <c r="AA39" s="32" t="n">
        <v>1.16</v>
      </c>
      <c r="AB39" s="32" t="n">
        <v>4.7</v>
      </c>
      <c r="AC39" s="32" t="n">
        <v>4.59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IF(ISBLANK(VLOOKUP(#REF!,'Volumes flacons'!A5:C623,3)),0,1)</f>
        <v>1</v>
      </c>
      <c r="B40" s="111" t="n">
        <f aca="false">IF(ISBLANK(#REF!),0,IF(ISBLANK(#REF!),0,IF(ISBLANK(#REF!),0,1)))</f>
        <v>1</v>
      </c>
      <c r="C40" s="112" t="n">
        <v>6</v>
      </c>
      <c r="D40" s="113" t="n">
        <v>2008</v>
      </c>
      <c r="E40" s="135" t="n">
        <v>22.2</v>
      </c>
      <c r="F40" s="114" t="n">
        <v>3.8183</v>
      </c>
      <c r="G40" s="197" t="n">
        <v>36.0524</v>
      </c>
      <c r="H40" s="113" t="n">
        <v>60</v>
      </c>
      <c r="I40" s="135" t="n">
        <v>60.3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108.85</v>
      </c>
      <c r="K40" s="117" t="n">
        <f aca="false">IF(ISBLANK(E40),"",(0.000824493-(0.0000040899*E40)+(0.000000076438*E40^2)-(0.00000000082467*E40^3)+(0.0000000000053875*E40^4)))</f>
        <v>0.00076365474655926</v>
      </c>
      <c r="L40" s="117" t="n">
        <f aca="false">IF(ISBLANK(E40),"",(-0.00000572466+(0.00000010227*E40)-(0.0000000016546*E40^2)))</f>
        <v>-4.269719064E-006</v>
      </c>
      <c r="M40" s="117" t="n">
        <f aca="false">IF(ISBLANK(E40),"",IF(ISBLANK(G40),(O40+(K40*35)+(L40*35^1.5)+(0.00000048314*35^2)),(O40+(K40*G40)+(L40*G40^1.5)+(0.00000048314*G40^2))))</f>
        <v>1.02496275002022</v>
      </c>
      <c r="N40" s="118" t="n">
        <f aca="false">IF(ISBLANK(D40),"",IF(ISBLANK(G40),J40*(1+0.00001*(35-20)),J40*(1+0.00001*(G40-20))))</f>
        <v>108.8674730374</v>
      </c>
      <c r="O40" s="117" t="n">
        <f aca="false">IF(ISBLANK(E40),"",(0.999842594+(0.00006793952*E40)-(0.00000909529*E40^2)+(0.0000001001685*E40^3)-(0.000000001120083*E40^4)+(0.000000000006536332*E40^5)))</f>
        <v>0.997727463728072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4.01758028334282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3.91973296908943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179.42513545409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175.055274399534</v>
      </c>
      <c r="T40" s="32" t="n">
        <v>0.04</v>
      </c>
      <c r="U40" s="32" t="n">
        <v>0.04</v>
      </c>
      <c r="V40" s="32" t="n">
        <v>0.64</v>
      </c>
      <c r="W40" s="32" t="n">
        <v>0.63</v>
      </c>
      <c r="X40" s="32" t="n">
        <v>0.6</v>
      </c>
      <c r="Y40" s="32" t="n">
        <v>0.59</v>
      </c>
      <c r="Z40" s="32" t="n">
        <v>0.45</v>
      </c>
      <c r="AA40" s="32" t="n">
        <v>0.44</v>
      </c>
      <c r="AB40" s="32" t="n">
        <v>2.68</v>
      </c>
      <c r="AC40" s="32" t="n">
        <v>2.62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2009</v>
      </c>
      <c r="E41" s="135" t="n">
        <v>28.6</v>
      </c>
      <c r="F41" s="114" t="n">
        <v>4.5328</v>
      </c>
      <c r="G41" s="197" t="n">
        <v>36.0386</v>
      </c>
      <c r="H41" s="113" t="n">
        <v>40</v>
      </c>
      <c r="I41" s="135" t="n">
        <v>40.2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109.15</v>
      </c>
      <c r="K41" s="117" t="n">
        <f aca="false">IF(ISBLANK(E41),"",(0.000824493-(0.0000040899*E41)+(0.000000076438*E41^2)-(0.00000000082467*E41^3)+(0.0000000000053875*E41^4)))</f>
        <v>0.0007543575931871</v>
      </c>
      <c r="L41" s="117" t="n">
        <f aca="false">IF(ISBLANK(E41),"",(-0.00000572466+(0.00000010227*E41)-(0.0000000016546*E41^2)))</f>
        <v>-4.153134616E-006</v>
      </c>
      <c r="M41" s="117" t="n">
        <f aca="false">IF(ISBLANK(E41),"",IF(ISBLANK(G41),(O41+(K41*35)+(L41*35^1.5)+(0.00000048314*35^2)),(O41+(K41*G41)+(L41*G41^1.5)+(0.00000048314*G41^2))))</f>
        <v>1.0229800245736</v>
      </c>
      <c r="N41" s="118" t="n">
        <f aca="false">IF(ISBLANK(D41),"",IF(ISBLANK(G41),J41*(1+0.00001*(35-20)),J41*(1+0.00001*(G41-20))))</f>
        <v>109.1675061319</v>
      </c>
      <c r="O41" s="117" t="n">
        <f aca="false">IF(ISBLANK(E41),"",(0.999842594+(0.00006793952*E41)-(0.00000909529*E41^2)+(0.0000001001685*E41^3)-(0.000000001120083*E41^4)+(0.000000000006536332*E41^5)))</f>
        <v>0.996065060375924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4.75901298198484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4.65210743872393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212.537519775443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207.763118213411</v>
      </c>
      <c r="T41" s="32" t="n">
        <v>0</v>
      </c>
      <c r="U41" s="32" t="n">
        <v>0</v>
      </c>
      <c r="V41" s="32" t="n">
        <v>0.01</v>
      </c>
      <c r="W41" s="32" t="n">
        <v>0.01</v>
      </c>
      <c r="X41" s="32" t="n">
        <v>0.01</v>
      </c>
      <c r="Y41" s="32" t="n">
        <v>0.01</v>
      </c>
      <c r="Z41" s="32" t="n">
        <v>0.07</v>
      </c>
      <c r="AA41" s="32" t="n">
        <v>0.07</v>
      </c>
      <c r="AB41" s="32" t="n">
        <v>1.03</v>
      </c>
      <c r="AC41" s="32" t="n">
        <v>1.01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2010</v>
      </c>
      <c r="E42" s="135" t="n">
        <v>29</v>
      </c>
      <c r="F42" s="114" t="n">
        <v>4.4405</v>
      </c>
      <c r="G42" s="197" t="n">
        <v>36.0156</v>
      </c>
      <c r="H42" s="113" t="n">
        <v>20</v>
      </c>
      <c r="I42" s="135" t="n">
        <v>20.6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109.42</v>
      </c>
      <c r="K42" s="117" t="n">
        <f aca="false">IF(ISBLANK(E42),"",(0.000824493-(0.0000040899*E42)+(0.000000076438*E42^2)-(0.00000000082467*E42^3)+(0.0000000000053875*E42^4)))</f>
        <v>0.0007538678577575</v>
      </c>
      <c r="L42" s="117" t="n">
        <f aca="false">IF(ISBLANK(E42),"",(-0.00000572466+(0.00000010227*E42)-(0.0000000016546*E42^2)))</f>
        <v>-4.1503486E-006</v>
      </c>
      <c r="M42" s="117" t="n">
        <f aca="false">IF(ISBLANK(E42),"",IF(ISBLANK(G42),(O42+(K42*35)+(L42*35^1.5)+(0.00000048314*35^2)),(O42+(K42*G42)+(L42*G42^1.5)+(0.00000048314*G42^2))))</f>
        <v>1.02282920236035</v>
      </c>
      <c r="N42" s="118" t="n">
        <f aca="false">IF(ISBLANK(D42),"",IF(ISBLANK(G42),J42*(1+0.00001*(35-20)),J42*(1+0.00001*(G42-20))))</f>
        <v>109.43752426952</v>
      </c>
      <c r="O42" s="117" t="n">
        <f aca="false">IF(ISBLANK(E42),"",(0.999842594+(0.00006793952*E42)-(0.00000909529*E42^2)+(0.0000001001685*E42^3)-(0.000000001120083*E42^4)+(0.000000000006536332*E42^5)))</f>
        <v>0.995948564991742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4.65006077418291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4.54627298815101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207.671714175009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203.036551650824</v>
      </c>
      <c r="T42" s="32" t="n">
        <v>0</v>
      </c>
      <c r="U42" s="32" t="n">
        <v>0</v>
      </c>
      <c r="V42" s="32" t="n">
        <v>0.01</v>
      </c>
      <c r="W42" s="32" t="n">
        <v>0.01</v>
      </c>
      <c r="X42" s="32" t="n">
        <v>0.01</v>
      </c>
      <c r="Y42" s="32" t="n">
        <v>0.01</v>
      </c>
      <c r="Z42" s="32" t="n">
        <v>0.06</v>
      </c>
      <c r="AA42" s="32" t="n">
        <v>0.06</v>
      </c>
      <c r="AB42" s="32" t="n">
        <v>1.01</v>
      </c>
      <c r="AC42" s="32" t="n">
        <v>0.99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2011</v>
      </c>
      <c r="E43" s="135" t="n">
        <v>29.6</v>
      </c>
      <c r="F43" s="114" t="n">
        <v>4.3421</v>
      </c>
      <c r="G43" s="197" t="n">
        <v>36.68175</v>
      </c>
      <c r="H43" s="113" t="n">
        <v>0</v>
      </c>
      <c r="I43" s="135" t="n">
        <v>3.6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110.81</v>
      </c>
      <c r="K43" s="117" t="n">
        <f aca="false">IF(ISBLANK(E43),"",(0.000824493-(0.0000040899*E43)+(0.000000076438*E43^2)-(0.00000000082467*E43^3)+(0.0000000000053875*E43^4)))</f>
        <v>0.0007531523577728</v>
      </c>
      <c r="L43" s="117" t="n">
        <f aca="false">IF(ISBLANK(E43),"",(-0.00000572466+(0.00000010227*E43)-(0.0000000016546*E43^2)))</f>
        <v>-4.147162336E-006</v>
      </c>
      <c r="M43" s="117" t="n">
        <f aca="false">IF(ISBLANK(E43),"",IF(ISBLANK(G43),(O43+(K43*35)+(L43*35^1.5)+(0.00000048314*35^2)),(O43+(K43*G43)+(L43*G43^1.5)+(0.00000048314*G43^2))))</f>
        <v>1.02312684465414</v>
      </c>
      <c r="N43" s="118" t="n">
        <f aca="false">IF(ISBLANK(D43),"",IF(ISBLANK(G43),J43*(1+0.00001*(35-20)),J43*(1+0.00001*(G43-20))))</f>
        <v>110.828485047175</v>
      </c>
      <c r="O43" s="117" t="n">
        <f aca="false">IF(ISBLANK(E43),"",(0.999842594+(0.00006793952*E43)-(0.00000909529*E43^2)+(0.0000001001685*E43^3)-(0.000000001120083*E43^4)+(0.000000000006536332*E43^5)))</f>
        <v>0.995771161858075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4.48853456561795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4.38707535538788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200.457953700498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195.926785371623</v>
      </c>
      <c r="T43" s="32" t="n">
        <v>0.01</v>
      </c>
      <c r="U43" s="32" t="n">
        <v>0.01</v>
      </c>
      <c r="V43" s="32" t="n">
        <v>0.04</v>
      </c>
      <c r="W43" s="32" t="n">
        <v>0.04</v>
      </c>
      <c r="X43" s="32" t="n">
        <v>0.03</v>
      </c>
      <c r="Y43" s="32" t="n">
        <v>0.03</v>
      </c>
      <c r="Z43" s="32" t="n">
        <v>0.09</v>
      </c>
      <c r="AA43" s="32" t="n">
        <v>0.09</v>
      </c>
      <c r="AB43" s="32" t="n">
        <v>0.99</v>
      </c>
      <c r="AC43" s="32" t="n">
        <v>0.97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35"/>
      <c r="F44" s="114"/>
      <c r="G44" s="197"/>
      <c r="H44" s="113"/>
      <c r="I44" s="135"/>
      <c r="J44" s="116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7" t="str">
        <f aca="false">IF(ISBLANK(E44),"",(0.000824493-(0.0000040899*E44)+(0.000000076438*E44^2)-(0.00000000082467*E44^3)+(0.0000000000053875*E44^4)))</f>
        <v/>
      </c>
      <c r="L44" s="117" t="str">
        <f aca="false">IF(ISBLANK(E44),"",(-0.00000572466+(0.00000010227*E44)-(0.0000000016546*E44^2)))</f>
        <v/>
      </c>
      <c r="M44" s="117" t="str">
        <f aca="false">IF(ISBLANK(E44),"",IF(ISBLANK(G44),(O44+(K44*35)+(L44*35^1.5)+(0.00000048314*35^2)),(O44+(K44*G44)+(L44*G44^1.5)+(0.00000048314*G44^2))))</f>
        <v/>
      </c>
      <c r="N44" s="118" t="str">
        <f aca="false">IF(ISBLANK(D44),"",IF(ISBLANK(G44),J44*(1+0.00001*(35-20)),J44*(1+0.00001*(G44-20))))</f>
        <v/>
      </c>
      <c r="O44" s="117" t="str">
        <f aca="false">IF(ISBLANK(E44),"",(0.999842594+(0.00006793952*E44)-(0.00000909529*E44^2)+(0.0000001001685*E44^3)-(0.000000001120083*E44^4)+(0.000000000006536332*E44^5)))</f>
        <v/>
      </c>
      <c r="P44" s="119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0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 t="n">
        <f aca="false">IF(ISBLANK(D45),0,IF(ISBLANK(E45),0,IF(ISBLANK(F45),0,1)))</f>
        <v>0</v>
      </c>
      <c r="C45" s="112" t="n">
        <v>11</v>
      </c>
      <c r="D45" s="113"/>
      <c r="E45" s="135"/>
      <c r="F45" s="114"/>
      <c r="G45" s="197"/>
      <c r="H45" s="113"/>
      <c r="I45" s="135"/>
      <c r="J45" s="116"/>
      <c r="K45" s="117" t="str">
        <f aca="false">IF(ISBLANK(E45),"",(0.000824493-(0.0000040899*E45)+(0.000000076438*E45^2)-(0.00000000082467*E45^3)+(0.0000000000053875*E45^4)))</f>
        <v/>
      </c>
      <c r="L45" s="117" t="str">
        <f aca="false">IF(ISBLANK(E45),"",(-0.00000572466+(0.00000010227*E45)-(0.0000000016546*E45^2)))</f>
        <v/>
      </c>
      <c r="M45" s="117" t="str">
        <f aca="false">IF(ISBLANK(E45),"",IF(ISBLANK(G45),(O45+(K45*35)+(L45*35^1.5)+(0.00000048314*35^2)),(O45+(K45*G45)+(L45*G45^1.5)+(0.00000048314*G45^2))))</f>
        <v/>
      </c>
      <c r="N45" s="118"/>
      <c r="O45" s="117" t="str">
        <f aca="false">IF(ISBLANK(E45),"",(0.999842594+(0.00006793952*E45)-(0.00000909529*E45^2)+(0.0000001001685*E45^3)-(0.000000001120083*E45^4)+(0.000000000006536332*E45^5)))</f>
        <v/>
      </c>
      <c r="P45" s="119"/>
      <c r="Q45" s="120"/>
      <c r="R45" s="121"/>
      <c r="S45" s="121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197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197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35"/>
      <c r="F48" s="114"/>
      <c r="G48" s="144"/>
      <c r="H48" s="142"/>
      <c r="I48" s="142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23.2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277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8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276"/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3"/>
  <sheetViews>
    <sheetView showFormulas="false" showGridLines="true" showRowColHeaders="true" showZeros="true" rightToLeft="false" tabSelected="false" showOutlineSymbols="true" defaultGridColor="true" view="normal" topLeftCell="AL31" colorId="64" zoomScale="100" zoomScaleNormal="100" zoomScalePageLayoutView="100" workbookViewId="0">
      <selection pane="topLeft" activeCell="AZ39" activeCellId="1" sqref="T45:AC45 AZ3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1" min="10" style="0" width="10.71"/>
    <col collapsed="false" customWidth="true" hidden="false" outlineLevel="0" max="12" min="12" style="0" width="16.28"/>
    <col collapsed="false" customWidth="true" hidden="false" outlineLevel="0" max="16" min="13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51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42092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4.9858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0.02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-1°0,02</v>
      </c>
      <c r="P9" s="29" t="s">
        <v>16</v>
      </c>
      <c r="Q9" s="33" t="n">
        <f aca="false">IF(ISBLANK(I9),"",IF(ISBLANK(J9),"",IF(J9&gt;60,"ERREUR !!",O11*(I9+(J9/60)))))</f>
        <v>-1.00033333333333</v>
      </c>
      <c r="R9" s="33"/>
      <c r="V9" s="127" t="n">
        <v>4.9808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22</v>
      </c>
      <c r="J10" s="29" t="n">
        <v>59.93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-22°59,93</v>
      </c>
      <c r="P10" s="29" t="s">
        <v>17</v>
      </c>
      <c r="Q10" s="33" t="n">
        <f aca="false">IF(ISBLANK(I10),"",IF(ISBLANK(J10),"",IF(J10&gt;60,"ERREUR !!",O12*(I10+(J10/60)))))</f>
        <v>-22.9988333333333</v>
      </c>
      <c r="R10" s="33"/>
      <c r="S10" s="35"/>
      <c r="T10" s="35"/>
      <c r="V10" s="0" t="n">
        <v>4.9751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42092</v>
      </c>
      <c r="K11" s="38"/>
      <c r="L11" s="38"/>
      <c r="M11" s="38"/>
      <c r="N11" s="39" t="str">
        <f aca="false">I9&amp;"°"&amp;J9</f>
        <v>1°0,02</v>
      </c>
      <c r="O11" s="40" t="n">
        <f aca="false">IF(P9=M10,-1,1)</f>
        <v>-1</v>
      </c>
      <c r="P11" s="41" t="str">
        <f aca="false">TEXT(J11,"aaaa-mm-jj")&amp;"T"&amp;TEXT(J12,"hh:mm:ss")&amp;"z"</f>
        <v>2019-03-30T07:47:39z</v>
      </c>
      <c r="Q11" s="41"/>
      <c r="R11" s="41"/>
      <c r="T11" s="42"/>
      <c r="U11" s="42"/>
      <c r="V11" s="164" t="n">
        <v>4.9711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0.324756944444444</v>
      </c>
      <c r="K12" s="45"/>
      <c r="L12" s="45"/>
      <c r="M12" s="45"/>
      <c r="N12" s="46" t="str">
        <f aca="false">I10&amp;"°"&amp;J10</f>
        <v>22°59,93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4.9758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</v>
      </c>
      <c r="S14" s="55" t="s">
        <v>24</v>
      </c>
      <c r="V14" s="189" t="n">
        <f aca="false">AVERAGE(V8:V12)</f>
        <v>4.97772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4.9777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0.996786976605145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0.0200010508842997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5.01151525107469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4.977401338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0.0040160052636722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2029</v>
      </c>
      <c r="E35" s="135" t="n">
        <v>9.2</v>
      </c>
      <c r="F35" s="114" t="n">
        <v>2.8527</v>
      </c>
      <c r="G35" s="197" t="n">
        <v>34.6132</v>
      </c>
      <c r="H35" s="113" t="n">
        <v>500</v>
      </c>
      <c r="I35" s="135" t="n">
        <v>505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108.87</v>
      </c>
      <c r="K35" s="117" t="n">
        <f aca="false">IF(ISBLANK(E35),"",(0.000824493-(0.0000040899*E35)+(0.000000076438*E35^2)-(0.00000000082467*E35^3)+(0.0000000000053875*E35^4)))</f>
        <v>0.00079273206735776</v>
      </c>
      <c r="L35" s="117" t="n">
        <f aca="false">IF(ISBLANK(E35),"",(-0.00000572466+(0.00000010227*E35)-(0.0000000016546*E35^2)))</f>
        <v>-4.923821344E-006</v>
      </c>
      <c r="M35" s="117" t="n">
        <f aca="false">IF(ISBLANK(E35),"",IF(ISBLANK(G35),(O35+(K35*35)+(L35*35^1.5)+(0.00000048314*35^2)),(O35+(K35*G35)+(L35*G35^1.5)+(0.00000048314*G35^2))))</f>
        <v>1.02678336381408</v>
      </c>
      <c r="N35" s="118" t="n">
        <f aca="false">IF(ISBLANK(D35),"",IF(ISBLANK(G35),J35*(1+0.00001*(35-20)),J35*(1+0.00001*(G35-20))))</f>
        <v>108.88590939084</v>
      </c>
      <c r="O35" s="117" t="n">
        <f aca="false">IF(ISBLANK(E35),"",(0.999842594+(0.00006793952*E35)-(0.00000909529*E35^2)+(0.0000001001685*E35^3)-(0.000000001120083*E35^4)+(0.000000000006536332*E35^5)))</f>
        <v>0.999768218849135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2.9970035890455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2.91882756837125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133.846180286772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130.35483920346</v>
      </c>
      <c r="T35" s="32" t="n">
        <v>0.01</v>
      </c>
      <c r="U35" s="32" t="n">
        <v>0.01</v>
      </c>
      <c r="V35" s="122" t="n">
        <v>32.8</v>
      </c>
      <c r="W35" s="122" t="n">
        <v>32.1</v>
      </c>
      <c r="X35" s="122" t="n">
        <v>32.8</v>
      </c>
      <c r="Y35" s="122" t="n">
        <v>32.1</v>
      </c>
      <c r="Z35" s="32" t="n">
        <v>2.89</v>
      </c>
      <c r="AA35" s="32" t="n">
        <v>2.82</v>
      </c>
      <c r="AB35" s="122" t="n">
        <v>20.5</v>
      </c>
      <c r="AC35" s="122" t="n">
        <v>20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2030</v>
      </c>
      <c r="E36" s="135" t="n">
        <v>13</v>
      </c>
      <c r="F36" s="114" t="n">
        <v>1.8584</v>
      </c>
      <c r="G36" s="197" t="n">
        <v>35.0824</v>
      </c>
      <c r="H36" s="113" t="n">
        <v>300</v>
      </c>
      <c r="I36" s="135" t="n">
        <v>300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110.13</v>
      </c>
      <c r="K36" s="117" t="n">
        <f aca="false">IF(ISBLANK(E36),"",(0.000824493-(0.0000040899*E36)+(0.000000076438*E36^2)-(0.00000000082467*E36^3)+(0.0000000000053875*E36^4)))</f>
        <v>0.0007825843943975</v>
      </c>
      <c r="L36" s="117" t="n">
        <f aca="false">IF(ISBLANK(E36),"",(-0.00000572466+(0.00000010227*E36)-(0.0000000016546*E36^2)))</f>
        <v>-4.6747774E-006</v>
      </c>
      <c r="M36" s="117" t="n">
        <f aca="false">IF(ISBLANK(E36),"",IF(ISBLANK(G36),(O36+(K36*35)+(L36*35^1.5)+(0.00000048314*35^2)),(O36+(K36*G36)+(L36*G36^1.5)+(0.00000048314*G36^2))))</f>
        <v>1.02645739263911</v>
      </c>
      <c r="N36" s="118" t="n">
        <f aca="false">IF(ISBLANK(D36),"",IF(ISBLANK(G36),J36*(1+0.00001*(35-20)),J36*(1+0.00001*(G36-20))))</f>
        <v>110.14661024712</v>
      </c>
      <c r="O36" s="117" t="n">
        <f aca="false">IF(ISBLANK(E36),"",(0.999842594+(0.00006793952*E36)-(0.00000909529*E36^2)+(0.0000001001685*E36^3)-(0.000000001120083*E36^4)+(0.000000000006536332*E36^5)))</f>
        <v>0.999379210148254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1.92410565984419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1.87451098666371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85.9305587686415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83.7156606644011</v>
      </c>
      <c r="T36" s="32" t="n">
        <v>0.01</v>
      </c>
      <c r="U36" s="32" t="n">
        <v>0.01</v>
      </c>
      <c r="V36" s="122" t="n">
        <v>28.8</v>
      </c>
      <c r="W36" s="122" t="n">
        <v>28.1</v>
      </c>
      <c r="X36" s="122" t="n">
        <v>28.7</v>
      </c>
      <c r="Y36" s="122" t="n">
        <v>28.1</v>
      </c>
      <c r="Z36" s="32" t="n">
        <v>2.39</v>
      </c>
      <c r="AA36" s="32" t="n">
        <v>2.34</v>
      </c>
      <c r="AB36" s="122" t="n">
        <v>11.7</v>
      </c>
      <c r="AC36" s="122" t="n">
        <v>11.5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0</v>
      </c>
      <c r="C37" s="112" t="n">
        <v>3</v>
      </c>
      <c r="D37" s="113"/>
      <c r="E37" s="135"/>
      <c r="F37" s="114"/>
      <c r="G37" s="197"/>
      <c r="H37" s="113"/>
      <c r="I37" s="135"/>
      <c r="J37" s="116" t="str">
        <f aca="false">IF(ISBLANK(D37),"",IF(VLOOKUP(D37,'Volumes flacons'!$A$5:$C$1023,2)=0,"",IF(D37&gt;'Volumes flacons'!$A$1023,"Mauvais numéro",IF(D37&lt;'Volumes flacons'!$A$5,"Mauvais numéro",(VLOOKUP(D37,'Volumes flacons'!$A$5:$C$1023,3))))))</f>
        <v/>
      </c>
      <c r="K37" s="117" t="str">
        <f aca="false">IF(ISBLANK(E37),"",(0.000824493-(0.0000040899*E37)+(0.000000076438*E37^2)-(0.00000000082467*E37^3)+(0.0000000000053875*E37^4)))</f>
        <v/>
      </c>
      <c r="L37" s="117" t="str">
        <f aca="false">IF(ISBLANK(E37),"",(-0.00000572466+(0.00000010227*E37)-(0.0000000016546*E37^2)))</f>
        <v/>
      </c>
      <c r="M37" s="117" t="str">
        <f aca="false">IF(ISBLANK(E37),"",IF(ISBLANK(G37),(O37+(K37*35)+(L37*35^1.5)+(0.00000048314*35^2)),(O37+(K37*G37)+(L37*G37^1.5)+(0.00000048314*G37^2))))</f>
        <v/>
      </c>
      <c r="N37" s="118" t="str">
        <f aca="false">IF(ISBLANK(D37),"",IF(ISBLANK(G37),J37*(1+0.00001*(35-20)),J37*(1+0.00001*(G37-20))))</f>
        <v/>
      </c>
      <c r="O37" s="117" t="str">
        <f aca="false">IF(ISBLANK(E37),"",(0.999842594+(0.00006793952*E37)-(0.00000909529*E37^2)+(0.0000001001685*E37^3)-(0.000000001120083*E37^4)+(0.000000000006536332*E37^5)))</f>
        <v/>
      </c>
      <c r="P37" s="119" t="str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/>
      </c>
      <c r="Q37" s="120" t="str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/>
      </c>
      <c r="R37" s="121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/>
      </c>
      <c r="S37" s="121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/>
      </c>
      <c r="T37" s="32"/>
      <c r="U37" s="32"/>
      <c r="V37" s="122"/>
      <c r="W37" s="122"/>
      <c r="X37" s="122"/>
      <c r="Y37" s="122"/>
      <c r="Z37" s="32"/>
      <c r="AA37" s="32"/>
      <c r="AB37" s="32"/>
      <c r="AC37" s="3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2031</v>
      </c>
      <c r="E38" s="135" t="n">
        <v>16.6</v>
      </c>
      <c r="F38" s="114" t="n">
        <v>3.4152</v>
      </c>
      <c r="G38" s="197" t="n">
        <v>35.6059</v>
      </c>
      <c r="H38" s="113" t="n">
        <v>100</v>
      </c>
      <c r="I38" s="135" t="n">
        <v>99.9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107.83</v>
      </c>
      <c r="K38" s="117" t="n">
        <f aca="false">IF(ISBLANK(E38),"",(0.000824493-(0.0000040899*E38)+(0.000000076438*E38^2)-(0.00000000082467*E38^3)+(0.0000000000053875*E38^4)))</f>
        <v>0.0007743007213247</v>
      </c>
      <c r="L38" s="117" t="n">
        <f aca="false">IF(ISBLANK(E38),"",(-0.00000572466+(0.00000010227*E38)-(0.0000000016546*E38^2)))</f>
        <v>-4.482919576E-006</v>
      </c>
      <c r="M38" s="117" t="n">
        <f aca="false">IF(ISBLANK(E38),"",IF(ISBLANK(G38),(O38+(K38*35)+(L38*35^1.5)+(0.00000048314*35^2)),(O38+(K38*G38)+(L38*G38^1.5)+(0.00000048314*G38^2))))</f>
        <v>1.02607521525645</v>
      </c>
      <c r="N38" s="118" t="n">
        <f aca="false">IF(ISBLANK(D38),"",IF(ISBLANK(G38),J38*(1+0.00001*(35-20)),J38*(1+0.00001*(G38-20))))</f>
        <v>107.84682784197</v>
      </c>
      <c r="O38" s="117" t="n">
        <f aca="false">IF(ISBLANK(E38),"",(0.999842594+(0.00006793952*E38)-(0.00000909529*E38^2)+(0.0000001001685*E38^3)-(0.000000001120083*E38^4)+(0.000000000006536332*E38^5)))</f>
        <v>0.998845479675548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3.62638954880245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3.53423364572363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161.954557249517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157.838874618017</v>
      </c>
      <c r="T38" s="32" t="n">
        <v>0.07</v>
      </c>
      <c r="U38" s="32" t="n">
        <v>0.07</v>
      </c>
      <c r="V38" s="122" t="n">
        <v>13.7</v>
      </c>
      <c r="W38" s="122" t="n">
        <v>13.4</v>
      </c>
      <c r="X38" s="122" t="n">
        <v>13.7</v>
      </c>
      <c r="Y38" s="122" t="n">
        <v>13.4</v>
      </c>
      <c r="Z38" s="32" t="n">
        <v>1.31</v>
      </c>
      <c r="AA38" s="32" t="n">
        <v>1.28</v>
      </c>
      <c r="AB38" s="32" t="n">
        <v>5.24</v>
      </c>
      <c r="AC38" s="32" t="n">
        <v>5.12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2032</v>
      </c>
      <c r="E39" s="135" t="n">
        <v>16.7</v>
      </c>
      <c r="F39" s="114" t="n">
        <v>3.5348</v>
      </c>
      <c r="G39" s="197" t="n">
        <v>35.60705</v>
      </c>
      <c r="H39" s="113" t="n">
        <v>100</v>
      </c>
      <c r="I39" s="135" t="n">
        <v>100.2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111.3</v>
      </c>
      <c r="K39" s="117" t="n">
        <f aca="false">IF(ISBLANK(E39),"",(0.000824493-(0.0000040899*E39)+(0.000000076438*E39^2)-(0.00000000082467*E39^3)+(0.0000000000053875*E39^4)))</f>
        <v>0.000774087631575729</v>
      </c>
      <c r="L39" s="117" t="n">
        <f aca="false">IF(ISBLANK(E39),"",(-0.00000572466+(0.00000010227*E39)-(0.0000000016546*E39^2)))</f>
        <v>-4.478202394E-006</v>
      </c>
      <c r="M39" s="117" t="n">
        <f aca="false">IF(ISBLANK(E39),"",IF(ISBLANK(G39),(O39+(K39*35)+(L39*35^1.5)+(0.00000048314*35^2)),(O39+(K39*G39)+(L39*G39^1.5)+(0.00000048314*G39^2))))</f>
        <v>1.0260525343927</v>
      </c>
      <c r="N39" s="118" t="n">
        <f aca="false">IF(ISBLANK(D39),"",IF(ISBLANK(G39),J39*(1+0.00001*(35-20)),J39*(1+0.00001*(G39-20))))</f>
        <v>111.31737064665</v>
      </c>
      <c r="O39" s="117" t="n">
        <f aca="false">IF(ISBLANK(E39),"",(0.999842594+(0.00006793952*E39)-(0.00000909529*E39^2)+(0.0000001001685*E39^3)-(0.000000001120083*E39^4)+(0.000000000006536332*E39^5)))</f>
        <v>0.998828500166175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3.63474206660246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3.54245220860333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162.327580694466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158.205915636225</v>
      </c>
      <c r="T39" s="32" t="n">
        <v>0.06</v>
      </c>
      <c r="U39" s="32" t="n">
        <v>0.06</v>
      </c>
      <c r="V39" s="122" t="n">
        <v>13.7</v>
      </c>
      <c r="W39" s="122" t="n">
        <v>13.4</v>
      </c>
      <c r="X39" s="122" t="n">
        <v>13.7</v>
      </c>
      <c r="Y39" s="122" t="n">
        <v>13.3</v>
      </c>
      <c r="Z39" s="32" t="n">
        <v>1.3</v>
      </c>
      <c r="AA39" s="32" t="n">
        <v>1.27</v>
      </c>
      <c r="AB39" s="32" t="n">
        <v>5.3</v>
      </c>
      <c r="AC39" s="32" t="n">
        <v>5.18</v>
      </c>
      <c r="AD39" s="152" t="n">
        <v>0.0399</v>
      </c>
      <c r="AE39" s="152" t="n">
        <v>0.0201</v>
      </c>
      <c r="AF39" s="152" t="n">
        <v>0.0013</v>
      </c>
      <c r="AG39" s="152" t="n">
        <v>0.0552</v>
      </c>
      <c r="AH39" s="152" t="n">
        <v>0.0093</v>
      </c>
      <c r="AI39" s="152" t="n">
        <v>0.0013</v>
      </c>
      <c r="AJ39" s="152" t="n">
        <v>0.0015</v>
      </c>
      <c r="AK39" s="152" t="n">
        <v>0.0008</v>
      </c>
      <c r="AL39" s="152" t="n">
        <v>0.0476</v>
      </c>
      <c r="AM39" s="152" t="n">
        <v>0.0056</v>
      </c>
      <c r="AN39" s="152" t="n">
        <v>0.0007</v>
      </c>
      <c r="AO39" s="152" t="n">
        <v>-9999.9999</v>
      </c>
      <c r="AP39" s="152" t="n">
        <v>0.0143</v>
      </c>
      <c r="AQ39" s="152"/>
      <c r="AR39" s="152" t="n">
        <v>0.0784</v>
      </c>
      <c r="AS39" s="152" t="n">
        <v>0.0215</v>
      </c>
      <c r="AT39" s="152" t="n">
        <v>0.0999</v>
      </c>
      <c r="AU39" s="152" t="n">
        <v>0.0192</v>
      </c>
      <c r="AV39" s="152" t="n">
        <v>-9999.9999</v>
      </c>
      <c r="AW39" s="152" t="n">
        <v>-9999.9999</v>
      </c>
      <c r="AX39" s="152" t="n">
        <v>0.0482</v>
      </c>
      <c r="AY39" s="152" t="n">
        <v>0.1184</v>
      </c>
      <c r="AZ39" s="152" t="n">
        <v>0.1666</v>
      </c>
      <c r="BA39" s="152" t="n">
        <v>0.0031</v>
      </c>
      <c r="BB39" s="123"/>
    </row>
    <row r="40" customFormat="false" ht="15.75" hidden="false" customHeight="false" outlineLevel="0" collapsed="false">
      <c r="A40" s="110" t="n">
        <f aca="false">IF(ISBLANK(VLOOKUP(#REF!,'Volumes flacons'!A5:C623,3)),0,1)</f>
        <v>1</v>
      </c>
      <c r="B40" s="111" t="n">
        <f aca="false">IF(ISBLANK(#REF!),0,IF(ISBLANK(#REF!),0,IF(ISBLANK(#REF!),0,1)))</f>
        <v>1</v>
      </c>
      <c r="C40" s="112" t="n">
        <v>6</v>
      </c>
      <c r="D40" s="113" t="n">
        <v>2033</v>
      </c>
      <c r="E40" s="135" t="n">
        <v>17.9</v>
      </c>
      <c r="F40" s="114" t="n">
        <v>3.4765</v>
      </c>
      <c r="G40" s="197" t="n">
        <v>35.76945</v>
      </c>
      <c r="H40" s="113" t="n">
        <v>80</v>
      </c>
      <c r="I40" s="135" t="n">
        <v>80.8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110.79</v>
      </c>
      <c r="K40" s="117" t="n">
        <f aca="false">IF(ISBLANK(E40),"",(0.000824493-(0.0000040899*E40)+(0.000000076438*E40^2)-(0.00000000082467*E40^3)+(0.0000000000053875*E40^4)))</f>
        <v>0.000771598622152509</v>
      </c>
      <c r="L40" s="117" t="n">
        <f aca="false">IF(ISBLANK(E40),"",(-0.00000572466+(0.00000010227*E40)-(0.0000000016546*E40^2)))</f>
        <v>-4.424177386E-006</v>
      </c>
      <c r="M40" s="117" t="n">
        <f aca="false">IF(ISBLANK(E40),"",IF(ISBLANK(G40),(O40+(K40*35)+(L40*35^1.5)+(0.00000048314*35^2)),(O40+(K40*G40)+(L40*G40^1.5)+(0.00000048314*G40^2))))</f>
        <v>1.0258873672453</v>
      </c>
      <c r="N40" s="118" t="n">
        <f aca="false">IF(ISBLANK(D40),"",IF(ISBLANK(G40),J40*(1+0.00001*(35-20)),J40*(1+0.00001*(G40-20))))</f>
        <v>110.807470973655</v>
      </c>
      <c r="O40" s="117" t="n">
        <f aca="false">IF(ISBLANK(E40),"",(0.999842594+(0.00006793952*E40)-(0.00000909529*E40^2)+(0.0000001001685*E40^3)-(0.000000001120083*E40^4)+(0.000000000006536332*E40^5)))</f>
        <v>0.998616010802117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3.59129047492935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3.50066741203047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160.387032610345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156.339806621281</v>
      </c>
      <c r="T40" s="32" t="n">
        <v>0.09</v>
      </c>
      <c r="U40" s="32" t="n">
        <v>0.09</v>
      </c>
      <c r="V40" s="122" t="n">
        <v>12.4</v>
      </c>
      <c r="W40" s="122" t="n">
        <v>12.1</v>
      </c>
      <c r="X40" s="122" t="n">
        <v>12.3</v>
      </c>
      <c r="Y40" s="122" t="n">
        <v>12</v>
      </c>
      <c r="Z40" s="32" t="n">
        <v>1.18</v>
      </c>
      <c r="AA40" s="32" t="n">
        <v>1.15</v>
      </c>
      <c r="AB40" s="32" t="n">
        <v>4.6</v>
      </c>
      <c r="AC40" s="32" t="n">
        <v>4.5</v>
      </c>
      <c r="AD40" s="152" t="n">
        <v>0.0679</v>
      </c>
      <c r="AE40" s="152" t="n">
        <v>0.0336</v>
      </c>
      <c r="AF40" s="152" t="n">
        <v>0.004</v>
      </c>
      <c r="AG40" s="152" t="n">
        <v>0.0883</v>
      </c>
      <c r="AH40" s="152" t="n">
        <v>0.0182</v>
      </c>
      <c r="AI40" s="152" t="n">
        <v>0.0035</v>
      </c>
      <c r="AJ40" s="152" t="n">
        <v>0.0017</v>
      </c>
      <c r="AK40" s="152" t="n">
        <v>0.0008</v>
      </c>
      <c r="AL40" s="152" t="n">
        <v>0.1064</v>
      </c>
      <c r="AM40" s="152" t="n">
        <v>0.0089</v>
      </c>
      <c r="AN40" s="152" t="n">
        <v>0.0032</v>
      </c>
      <c r="AO40" s="152" t="n">
        <v>-9999.9999</v>
      </c>
      <c r="AP40" s="152" t="n">
        <v>0.0281</v>
      </c>
      <c r="AQ40" s="152"/>
      <c r="AR40" s="152" t="n">
        <v>0.0761</v>
      </c>
      <c r="AS40" s="152" t="n">
        <v>0.0421</v>
      </c>
      <c r="AT40" s="152" t="n">
        <v>0.1181</v>
      </c>
      <c r="AU40" s="152" t="n">
        <v>0.0238</v>
      </c>
      <c r="AV40" s="152" t="n">
        <v>-9999.9999</v>
      </c>
      <c r="AW40" s="152" t="n">
        <v>-9999.9999</v>
      </c>
      <c r="AX40" s="152" t="n">
        <v>0.0651</v>
      </c>
      <c r="AY40" s="152" t="n">
        <v>0.2408</v>
      </c>
      <c r="AZ40" s="152" t="n">
        <v>0.3059</v>
      </c>
      <c r="BA40" s="152" t="n">
        <v>0.0032</v>
      </c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2034</v>
      </c>
      <c r="E41" s="135" t="n">
        <v>21.2</v>
      </c>
      <c r="F41" s="114" t="n">
        <v>3.3355</v>
      </c>
      <c r="G41" s="197" t="n">
        <v>35.9829</v>
      </c>
      <c r="H41" s="113" t="n">
        <v>60</v>
      </c>
      <c r="I41" s="135" t="n">
        <v>61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109.25</v>
      </c>
      <c r="K41" s="117" t="n">
        <f aca="false">IF(ISBLANK(E41),"",(0.000824493-(0.0000040899*E41)+(0.000000076438*E41^2)-(0.00000000082467*E41^3)+(0.0000000000053875*E41^4)))</f>
        <v>0.00076537210854176</v>
      </c>
      <c r="L41" s="117" t="n">
        <f aca="false">IF(ISBLANK(E41),"",(-0.00000572466+(0.00000010227*E41)-(0.0000000016546*E41^2)))</f>
        <v>-4.300179424E-006</v>
      </c>
      <c r="M41" s="117" t="n">
        <f aca="false">IF(ISBLANK(E41),"",IF(ISBLANK(G41),(O41+(K41*35)+(L41*35^1.5)+(0.00000048314*35^2)),(O41+(K41*G41)+(L41*G41^1.5)+(0.00000048314*G41^2))))</f>
        <v>1.02518896676356</v>
      </c>
      <c r="N41" s="118" t="n">
        <f aca="false">IF(ISBLANK(D41),"",IF(ISBLANK(G41),J41*(1+0.00001*(35-20)),J41*(1+0.00001*(G41-20))))</f>
        <v>109.26746131825</v>
      </c>
      <c r="O41" s="117" t="n">
        <f aca="false">IF(ISBLANK(E41),"",(0.999842594+(0.00006793952*E41)-(0.00000909529*E41^2)+(0.0000001001685*E41^3)-(0.000000001120083*E41^4)+(0.000000000006536332*E41^5)))</f>
        <v>0.997951281016373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3.4944675454288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3.40860822611127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156.06292057885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152.22844337813</v>
      </c>
      <c r="T41" s="32" t="n">
        <v>0.33</v>
      </c>
      <c r="U41" s="32" t="n">
        <v>0.32</v>
      </c>
      <c r="V41" s="32" t="n">
        <v>5.53</v>
      </c>
      <c r="W41" s="32" t="n">
        <v>5.4</v>
      </c>
      <c r="X41" s="32" t="n">
        <v>5.2</v>
      </c>
      <c r="Y41" s="32" t="n">
        <v>5.08</v>
      </c>
      <c r="Z41" s="32" t="n">
        <v>0.78</v>
      </c>
      <c r="AA41" s="32" t="n">
        <v>0.76</v>
      </c>
      <c r="AB41" s="32" t="n">
        <v>3.23</v>
      </c>
      <c r="AC41" s="32" t="n">
        <v>3.16</v>
      </c>
      <c r="AD41" s="152" t="n">
        <v>0.1267</v>
      </c>
      <c r="AE41" s="152" t="n">
        <v>0.0891</v>
      </c>
      <c r="AF41" s="152" t="n">
        <v>0.0344</v>
      </c>
      <c r="AG41" s="152" t="n">
        <v>0.156</v>
      </c>
      <c r="AH41" s="152" t="n">
        <v>0.0323</v>
      </c>
      <c r="AI41" s="152" t="n">
        <v>0.0164</v>
      </c>
      <c r="AJ41" s="152" t="n">
        <v>0.01</v>
      </c>
      <c r="AK41" s="152" t="n">
        <v>0.0079</v>
      </c>
      <c r="AL41" s="152" t="n">
        <v>0.2413</v>
      </c>
      <c r="AM41" s="152" t="n">
        <v>0.0221</v>
      </c>
      <c r="AN41" s="152" t="n">
        <v>0.0086</v>
      </c>
      <c r="AO41" s="152" t="n">
        <v>-9999.9999</v>
      </c>
      <c r="AP41" s="152" t="n">
        <v>0.0925</v>
      </c>
      <c r="AQ41" s="152"/>
      <c r="AR41" s="152" t="n">
        <v>0.0828</v>
      </c>
      <c r="AS41" s="152" t="n">
        <v>0.167</v>
      </c>
      <c r="AT41" s="152" t="n">
        <v>0.2499</v>
      </c>
      <c r="AU41" s="152" t="n">
        <v>0.0473</v>
      </c>
      <c r="AV41" s="152" t="n">
        <v>-9999.9999</v>
      </c>
      <c r="AW41" s="152" t="n">
        <v>-9999.9999</v>
      </c>
      <c r="AX41" s="152" t="n">
        <v>0.1493</v>
      </c>
      <c r="AY41" s="152" t="n">
        <v>0.5722</v>
      </c>
      <c r="AZ41" s="152" t="n">
        <v>0.7215</v>
      </c>
      <c r="BA41" s="152" t="n">
        <v>0.0077</v>
      </c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0</v>
      </c>
      <c r="C42" s="112" t="n">
        <v>8</v>
      </c>
      <c r="D42" s="113"/>
      <c r="E42" s="135"/>
      <c r="F42" s="114"/>
      <c r="G42" s="197"/>
      <c r="H42" s="113"/>
      <c r="I42" s="135"/>
      <c r="J42" s="116" t="str">
        <f aca="false">IF(ISBLANK(D42),"",IF(VLOOKUP(D42,'Volumes flacons'!$A$5:$C$1023,2)=0,"",IF(D42&gt;'Volumes flacons'!$A$1023,"Mauvais numéro",IF(D42&lt;'Volumes flacons'!$A$5,"Mauvais numéro",(VLOOKUP(D42,'Volumes flacons'!$A$5:$C$1023,3))))))</f>
        <v/>
      </c>
      <c r="K42" s="117" t="str">
        <f aca="false">IF(ISBLANK(E42),"",(0.000824493-(0.0000040899*E42)+(0.000000076438*E42^2)-(0.00000000082467*E42^3)+(0.0000000000053875*E42^4)))</f>
        <v/>
      </c>
      <c r="L42" s="117" t="str">
        <f aca="false">IF(ISBLANK(E42),"",(-0.00000572466+(0.00000010227*E42)-(0.0000000016546*E42^2)))</f>
        <v/>
      </c>
      <c r="M42" s="117" t="str">
        <f aca="false">IF(ISBLANK(E42),"",IF(ISBLANK(G42),(O42+(K42*35)+(L42*35^1.5)+(0.00000048314*35^2)),(O42+(K42*G42)+(L42*G42^1.5)+(0.00000048314*G42^2))))</f>
        <v/>
      </c>
      <c r="N42" s="118" t="str">
        <f aca="false">IF(ISBLANK(D42),"",IF(ISBLANK(G42),J42*(1+0.00001*(35-20)),J42*(1+0.00001*(G42-20))))</f>
        <v/>
      </c>
      <c r="O42" s="117" t="str">
        <f aca="false">IF(ISBLANK(E42),"",(0.999842594+(0.00006793952*E42)-(0.00000909529*E42^2)+(0.0000001001685*E42^3)-(0.000000001120083*E42^4)+(0.000000000006536332*E42^5)))</f>
        <v/>
      </c>
      <c r="P42" s="119" t="str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/>
      </c>
      <c r="Q42" s="120" t="str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/>
      </c>
      <c r="R42" s="121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/>
      </c>
      <c r="S42" s="121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/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152"/>
      <c r="AE42" s="152"/>
      <c r="AF42" s="152"/>
      <c r="AG42" s="152"/>
      <c r="AH42" s="152"/>
      <c r="AI42" s="152"/>
      <c r="AJ42" s="152"/>
      <c r="AK42" s="152"/>
      <c r="AL42" s="152"/>
      <c r="AM42" s="152"/>
      <c r="AN42" s="152"/>
      <c r="AO42" s="152"/>
      <c r="AP42" s="152"/>
      <c r="AQ42" s="152"/>
      <c r="AR42" s="152"/>
      <c r="AS42" s="152"/>
      <c r="AT42" s="152"/>
      <c r="AU42" s="152"/>
      <c r="AV42" s="152"/>
      <c r="AW42" s="152"/>
      <c r="AX42" s="152"/>
      <c r="AY42" s="152"/>
      <c r="AZ42" s="152"/>
      <c r="BA42" s="152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2035</v>
      </c>
      <c r="E43" s="135" t="n">
        <v>28.6</v>
      </c>
      <c r="F43" s="114" t="n">
        <v>4.4179</v>
      </c>
      <c r="G43" s="197" t="n">
        <v>35.98325</v>
      </c>
      <c r="H43" s="113" t="n">
        <v>40</v>
      </c>
      <c r="I43" s="135" t="n">
        <v>40.4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110.1</v>
      </c>
      <c r="K43" s="117" t="n">
        <f aca="false">IF(ISBLANK(E43),"",(0.000824493-(0.0000040899*E43)+(0.000000076438*E43^2)-(0.00000000082467*E43^3)+(0.0000000000053875*E43^4)))</f>
        <v>0.0007543575931871</v>
      </c>
      <c r="L43" s="117" t="n">
        <f aca="false">IF(ISBLANK(E43),"",(-0.00000572466+(0.00000010227*E43)-(0.0000000016546*E43^2)))</f>
        <v>-4.153134616E-006</v>
      </c>
      <c r="M43" s="117" t="n">
        <f aca="false">IF(ISBLANK(E43),"",IF(ISBLANK(G43),(O43+(K43*35)+(L43*35^1.5)+(0.00000048314*35^2)),(O43+(K43*G43)+(L43*G43^1.5)+(0.00000048314*G43^2))))</f>
        <v>1.02293841408484</v>
      </c>
      <c r="N43" s="118" t="n">
        <f aca="false">IF(ISBLANK(D43),"",IF(ISBLANK(G43),J43*(1+0.00001*(35-20)),J43*(1+0.00001*(G43-20))))</f>
        <v>110.11759755825</v>
      </c>
      <c r="O43" s="117" t="n">
        <f aca="false">IF(ISBLANK(E43),"",(0.999842594+(0.00006793952*E43)-(0.00000909529*E43^2)+(0.0000001001685*E43^3)-(0.000000001120083*E43^4)+(0.000000000006536332*E43^5)))</f>
        <v>0.996065060375924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4.59720455396718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4.4941166454092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205.311155380174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200.707249383975</v>
      </c>
      <c r="T43" s="32" t="n">
        <v>0</v>
      </c>
      <c r="U43" s="32" t="n">
        <v>0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0.04</v>
      </c>
      <c r="AA43" s="32" t="n">
        <v>0.04</v>
      </c>
      <c r="AB43" s="32" t="n">
        <v>0.99</v>
      </c>
      <c r="AC43" s="32" t="n">
        <v>0.97</v>
      </c>
      <c r="AD43" s="152" t="n">
        <v>0.0082</v>
      </c>
      <c r="AE43" s="152" t="n">
        <v>0.0104</v>
      </c>
      <c r="AF43" s="152" t="n">
        <v>0.0068</v>
      </c>
      <c r="AG43" s="152" t="n">
        <v>0.0071</v>
      </c>
      <c r="AH43" s="152" t="n">
        <v>0.0055</v>
      </c>
      <c r="AI43" s="152" t="n">
        <v>-9999.9999</v>
      </c>
      <c r="AJ43" s="152" t="n">
        <v>-9999.9999</v>
      </c>
      <c r="AK43" s="152" t="n">
        <v>0.0016</v>
      </c>
      <c r="AL43" s="152" t="n">
        <v>0.0285</v>
      </c>
      <c r="AM43" s="152" t="n">
        <v>0.0062</v>
      </c>
      <c r="AN43" s="152" t="n">
        <v>-9999.9999</v>
      </c>
      <c r="AO43" s="152" t="n">
        <v>-9999.9999</v>
      </c>
      <c r="AP43" s="152" t="n">
        <v>0.0702</v>
      </c>
      <c r="AQ43" s="152"/>
      <c r="AR43" s="152" t="n">
        <v>0.0052</v>
      </c>
      <c r="AS43" s="152" t="n">
        <v>0.0078</v>
      </c>
      <c r="AT43" s="152" t="n">
        <v>0.013</v>
      </c>
      <c r="AU43" s="152" t="n">
        <v>0.0117</v>
      </c>
      <c r="AV43" s="152" t="n">
        <v>-9999.9999</v>
      </c>
      <c r="AW43" s="152" t="n">
        <v>-9999.9999</v>
      </c>
      <c r="AX43" s="152" t="n">
        <v>0.0463</v>
      </c>
      <c r="AY43" s="152" t="n">
        <v>0.0787</v>
      </c>
      <c r="AZ43" s="152" t="n">
        <v>0.125</v>
      </c>
      <c r="BA43" s="152" t="n">
        <v>0.0012</v>
      </c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2036</v>
      </c>
      <c r="E44" s="135" t="n">
        <v>29</v>
      </c>
      <c r="F44" s="114" t="n">
        <v>4.3104</v>
      </c>
      <c r="G44" s="197" t="n">
        <v>35.8684</v>
      </c>
      <c r="H44" s="113" t="n">
        <v>20</v>
      </c>
      <c r="I44" s="135" t="n">
        <v>19.7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109.39</v>
      </c>
      <c r="K44" s="117" t="n">
        <f aca="false">IF(ISBLANK(E44),"",(0.000824493-(0.0000040899*E44)+(0.000000076438*E44^2)-(0.00000000082467*E44^3)+(0.0000000000053875*E44^4)))</f>
        <v>0.0007538678577575</v>
      </c>
      <c r="L44" s="117" t="n">
        <f aca="false">IF(ISBLANK(E44),"",(-0.00000572466+(0.00000010227*E44)-(0.0000000016546*E44^2)))</f>
        <v>-4.1503486E-006</v>
      </c>
      <c r="M44" s="117" t="n">
        <f aca="false">IF(ISBLANK(E44),"",IF(ISBLANK(G44),(O44+(K44*35)+(L44*35^1.5)+(0.00000048314*35^2)),(O44+(K44*G44)+(L44*G44^1.5)+(0.00000048314*G44^2))))</f>
        <v>1.02271861470026</v>
      </c>
      <c r="N44" s="118" t="n">
        <f aca="false">IF(ISBLANK(D44),"",IF(ISBLANK(G44),J44*(1+0.00001*(35-20)),J44*(1+0.00001*(G44-20))))</f>
        <v>109.40735844276</v>
      </c>
      <c r="O44" s="117" t="n">
        <f aca="false">IF(ISBLANK(E44),"",(0.999842594+(0.00006793952*E44)-(0.00000909529*E44^2)+(0.0000001001685*E44^3)-(0.000000001120083*E44^4)+(0.000000000006536332*E44^5)))</f>
        <v>0.995948564991742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4.51462056796104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4.41433303654516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201.62295456514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197.144113412107</v>
      </c>
      <c r="T44" s="32" t="n">
        <v>0.01</v>
      </c>
      <c r="U44" s="32" t="n">
        <v>0.01</v>
      </c>
      <c r="V44" s="32" t="n">
        <v>0.01</v>
      </c>
      <c r="W44" s="32" t="n">
        <v>0.01</v>
      </c>
      <c r="X44" s="32" t="n">
        <v>0</v>
      </c>
      <c r="Y44" s="32" t="n">
        <v>0</v>
      </c>
      <c r="Z44" s="32" t="n">
        <v>0.05</v>
      </c>
      <c r="AA44" s="32" t="n">
        <v>0.05</v>
      </c>
      <c r="AB44" s="32" t="n">
        <v>1.04</v>
      </c>
      <c r="AC44" s="32" t="n">
        <v>1.02</v>
      </c>
      <c r="AD44" s="152" t="n">
        <v>0.0054</v>
      </c>
      <c r="AE44" s="152" t="n">
        <v>0.006</v>
      </c>
      <c r="AF44" s="152" t="n">
        <v>0.0027</v>
      </c>
      <c r="AG44" s="152" t="n">
        <v>0.0045</v>
      </c>
      <c r="AH44" s="152" t="n">
        <v>0.0039</v>
      </c>
      <c r="AI44" s="152" t="n">
        <v>-9999.9999</v>
      </c>
      <c r="AJ44" s="152" t="n">
        <v>-9999.9999</v>
      </c>
      <c r="AK44" s="152" t="n">
        <v>0.0012</v>
      </c>
      <c r="AL44" s="152" t="n">
        <v>0.016</v>
      </c>
      <c r="AM44" s="152" t="n">
        <v>0.003</v>
      </c>
      <c r="AN44" s="152" t="n">
        <v>-9999.9999</v>
      </c>
      <c r="AO44" s="152" t="n">
        <v>-9999.9999</v>
      </c>
      <c r="AP44" s="152" t="n">
        <v>0.0679</v>
      </c>
      <c r="AQ44" s="152"/>
      <c r="AR44" s="152" t="n">
        <v>0.0037</v>
      </c>
      <c r="AS44" s="152" t="n">
        <v>0.0045</v>
      </c>
      <c r="AT44" s="152" t="n">
        <v>0.0082</v>
      </c>
      <c r="AU44" s="152" t="n">
        <v>0.0101</v>
      </c>
      <c r="AV44" s="152" t="n">
        <v>-9999.9999</v>
      </c>
      <c r="AW44" s="152" t="n">
        <v>-9999.9999</v>
      </c>
      <c r="AX44" s="152" t="n">
        <v>0.0429</v>
      </c>
      <c r="AY44" s="152" t="n">
        <v>0.0527</v>
      </c>
      <c r="AZ44" s="152" t="n">
        <v>0.0956</v>
      </c>
      <c r="BA44" s="152" t="n">
        <v>0.0023</v>
      </c>
      <c r="BB44" s="123"/>
    </row>
    <row r="45" customFormat="false" ht="15.75" hidden="false" customHeight="false" outlineLevel="0" collapsed="false">
      <c r="A45" s="110" t="n">
        <f aca="false">IF(ISBLANK(VLOOKUP(D45,'Volumes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2037</v>
      </c>
      <c r="E45" s="135" t="n">
        <v>29.5</v>
      </c>
      <c r="F45" s="114" t="n">
        <v>4.2707</v>
      </c>
      <c r="G45" s="197" t="n">
        <v>35.7373</v>
      </c>
      <c r="H45" s="113" t="n">
        <v>0</v>
      </c>
      <c r="I45" s="135" t="n">
        <v>3.3</v>
      </c>
      <c r="J45" s="116" t="n">
        <f aca="false">IF(ISBLANK(D45),"",IF(VLOOKUP(D45,'Volumes flacons'!$A$5:$C$1023,2)=0,"",IF(D45&gt;'Volumes flacons'!$A$1023,"Mauvais numéro",IF(D45&lt;'Volumes flacons'!$A$5,"Mauvais numéro",(VLOOKUP(D45,'Volumes flacons'!$A$5:$C$1023,3))))))</f>
        <v>110.47</v>
      </c>
      <c r="K45" s="117" t="n">
        <f aca="false">IF(ISBLANK(E45),"",(0.000824493-(0.0000040899*E45)+(0.000000076438*E45^2)-(0.00000000082467*E45^3)+(0.0000000000053875*E45^4)))</f>
        <v>0.000753270024657969</v>
      </c>
      <c r="L45" s="117" t="n">
        <f aca="false">IF(ISBLANK(E45),"",(-0.00000572466+(0.00000010227*E45)-(0.0000000016546*E45^2)))</f>
        <v>-4.14761065E-006</v>
      </c>
      <c r="M45" s="117" t="n">
        <f aca="false">IF(ISBLANK(E45),"",IF(ISBLANK(G72),(O45+(K45*35)+(L45*35^1.5)+(0.00000048314*35^2)),(O45+(K45*G72)+(L45*G72^1.5)+(0.00000048314*G72^2))))</f>
        <v>1.0218984311093</v>
      </c>
      <c r="N45" s="118" t="n">
        <f aca="false">IF(ISBLANK(D45),"",IF(ISBLANK(G72),J45*(1+0.00001*(35-20)),J45*(1+0.00001*(G72-20))))</f>
        <v>110.4865705</v>
      </c>
      <c r="O45" s="117" t="n">
        <f aca="false">IF(ISBLANK(E45),"",(0.999842594+(0.00006793952*E45)-(0.00000909529*E45^2)+(0.0000001001685*E45^3)-(0.000000001120083*E45^4)+(0.000000000006536332*E45^5)))</f>
        <v>0.995800949589288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N°",IF(AND(D45&gt;499,D45&lt;1141),"Err.N°",(((((F45)+'Correction de volume'!$G$7)*(($P$21)*($P$19)*5598)/(($R$16)-($R$17)))-(($P$27)*1000))/((N45)-($P$26))))))))))))</f>
        <v>4.42838403356801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4.33348745702727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197.771630939148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193.533549830838</v>
      </c>
      <c r="T45" s="32" t="n">
        <v>0</v>
      </c>
      <c r="U45" s="32" t="n">
        <v>0</v>
      </c>
      <c r="V45" s="32" t="n">
        <v>0.02</v>
      </c>
      <c r="W45" s="32" t="n">
        <v>0.02</v>
      </c>
      <c r="X45" s="32" t="n">
        <v>0.02</v>
      </c>
      <c r="Y45" s="32" t="n">
        <v>0.02</v>
      </c>
      <c r="Z45" s="32" t="n">
        <v>0.07</v>
      </c>
      <c r="AA45" s="32" t="n">
        <v>0.07</v>
      </c>
      <c r="AB45" s="32" t="n">
        <v>1.08</v>
      </c>
      <c r="AC45" s="32" t="n">
        <v>1.06</v>
      </c>
      <c r="AD45" s="152" t="n">
        <v>0.0057</v>
      </c>
      <c r="AE45" s="152" t="n">
        <v>0.0068</v>
      </c>
      <c r="AF45" s="152" t="n">
        <v>0.0024</v>
      </c>
      <c r="AG45" s="152" t="n">
        <v>0.0052</v>
      </c>
      <c r="AH45" s="152" t="n">
        <v>0.0054</v>
      </c>
      <c r="AI45" s="152" t="n">
        <v>-9999.9999</v>
      </c>
      <c r="AJ45" s="152" t="n">
        <v>-9999.9999</v>
      </c>
      <c r="AK45" s="152" t="n">
        <v>0.0016</v>
      </c>
      <c r="AL45" s="152" t="n">
        <v>0.0171</v>
      </c>
      <c r="AM45" s="152" t="n">
        <v>0.0037</v>
      </c>
      <c r="AN45" s="152" t="n">
        <v>-9999.9999</v>
      </c>
      <c r="AO45" s="152" t="n">
        <v>-9999.9999</v>
      </c>
      <c r="AP45" s="152" t="n">
        <v>0.0979</v>
      </c>
      <c r="AQ45" s="152"/>
      <c r="AR45" s="152" t="n">
        <v>0.0046</v>
      </c>
      <c r="AS45" s="152" t="n">
        <v>0.0045</v>
      </c>
      <c r="AT45" s="152" t="n">
        <v>0.0091</v>
      </c>
      <c r="AU45" s="152" t="n">
        <v>0.0148</v>
      </c>
      <c r="AV45" s="152" t="n">
        <v>-9999.9999</v>
      </c>
      <c r="AW45" s="152" t="n">
        <v>-9999.9999</v>
      </c>
      <c r="AX45" s="152" t="n">
        <v>0.05</v>
      </c>
      <c r="AY45" s="152" t="n">
        <v>0.0758</v>
      </c>
      <c r="AZ45" s="152" t="n">
        <v>0.1258</v>
      </c>
      <c r="BA45" s="152" t="n">
        <v>0.0009</v>
      </c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197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35"/>
      <c r="F47" s="114"/>
      <c r="G47" s="197"/>
      <c r="H47" s="113"/>
      <c r="I47" s="135"/>
      <c r="J47" s="116" t="str">
        <f aca="false">IF(ISBLANK(D47),"",IF(VLOOKUP(D47,'Volumes flacons'!$A$5:$C$1023,2)=0,"",IF(D47&gt;'Volumes flacons'!$A$1023,"Mauvais numéro",IF(D47&lt;'Volumes flacons'!$A$5,"Mauvais numéro",(VLOOKUP(D47,'Volumes flacons'!$A$5:$C$1023,3))))))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35"/>
      <c r="F48" s="114"/>
      <c r="G48" s="144"/>
      <c r="H48" s="142"/>
      <c r="I48" s="142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23.2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277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8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276"/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/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/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/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/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/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/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  <row r="63" s="282" customFormat="true" ht="15" hidden="false" customHeight="false" outlineLevel="0" collapsed="false">
      <c r="D63" s="283"/>
      <c r="E63" s="284"/>
      <c r="F63" s="285"/>
      <c r="G63" s="286"/>
      <c r="H63" s="283"/>
      <c r="I63" s="284"/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O31" colorId="64" zoomScale="100" zoomScaleNormal="100" zoomScalePageLayoutView="100" workbookViewId="0">
      <selection pane="topLeft" activeCell="AA55" activeCellId="1" sqref="T45:AC45 AA5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52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42092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4.9858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30.03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-0°30,03</v>
      </c>
      <c r="P9" s="29" t="s">
        <v>16</v>
      </c>
      <c r="Q9" s="33" t="n">
        <f aca="false">IF(ISBLANK(I9),"",IF(ISBLANK(J9),"",IF(J9&gt;60,"ERREUR !!",O11*(I9+(J9/60)))))</f>
        <v>-0.5005</v>
      </c>
      <c r="R9" s="33"/>
      <c r="V9" s="127" t="n">
        <v>4.9808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0.05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-23°0,05</v>
      </c>
      <c r="P10" s="29" t="s">
        <v>17</v>
      </c>
      <c r="Q10" s="33" t="n">
        <f aca="false">IF(ISBLANK(I10),"",IF(ISBLANK(J10),"",IF(J10&gt;60,"ERREUR !!",O12*(I10+(J10/60)))))</f>
        <v>-23.0008333333333</v>
      </c>
      <c r="R10" s="33"/>
      <c r="S10" s="35"/>
      <c r="T10" s="35"/>
      <c r="V10" s="0" t="n">
        <v>4.9751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42092</v>
      </c>
      <c r="K11" s="38"/>
      <c r="L11" s="38"/>
      <c r="M11" s="38"/>
      <c r="N11" s="39" t="str">
        <f aca="false">I9&amp;"°"&amp;J9</f>
        <v>0°30,03</v>
      </c>
      <c r="O11" s="40" t="n">
        <f aca="false">IF(P9=M10,-1,1)</f>
        <v>-1</v>
      </c>
      <c r="P11" s="41" t="str">
        <f aca="false">TEXT(J11,"aaaa-mm-jj")&amp;"T"&amp;TEXT(J12,"hh:mm:ss")&amp;"z"</f>
        <v>2019-03-30T11:22:50z</v>
      </c>
      <c r="Q11" s="41"/>
      <c r="R11" s="41"/>
      <c r="T11" s="42"/>
      <c r="U11" s="42"/>
      <c r="V11" s="164" t="n">
        <v>4.9711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0.474189814814815</v>
      </c>
      <c r="K12" s="45"/>
      <c r="L12" s="45"/>
      <c r="M12" s="45"/>
      <c r="N12" s="46" t="str">
        <f aca="false">I10&amp;"°"&amp;J10</f>
        <v>23°0,05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4.9758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26</v>
      </c>
      <c r="S14" s="55" t="s">
        <v>24</v>
      </c>
      <c r="V14" s="189" t="n">
        <f aca="false">AVERAGE(V8:V12)</f>
        <v>4.97772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26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4.9777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0.996786976605145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0.0200010508842997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5.01151525107469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4.977401338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0.00599964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0.0040160052636722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2186</v>
      </c>
      <c r="E35" s="135" t="n">
        <v>8</v>
      </c>
      <c r="F35" s="114" t="n">
        <v>4.4226</v>
      </c>
      <c r="G35" s="197" t="n">
        <v>34.6078</v>
      </c>
      <c r="H35" s="113" t="n">
        <v>500</v>
      </c>
      <c r="I35" s="135" t="n">
        <v>509.2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112.01</v>
      </c>
      <c r="K35" s="117" t="n">
        <f aca="false">IF(ISBLANK(E35),"",(0.000824493-(0.0000040899*E35)+(0.000000076438*E35^2)-(0.00000000082467*E35^3)+(0.0000000000053875*E35^4)))</f>
        <v>0.00079626566816</v>
      </c>
      <c r="L35" s="117" t="n">
        <f aca="false">IF(ISBLANK(E35),"",(-0.00000572466+(0.00000010227*E35)-(0.0000000016546*E35^2)))</f>
        <v>-5.0123944E-006</v>
      </c>
      <c r="M35" s="117" t="n">
        <f aca="false">IF(ISBLANK(E35),"",IF(ISBLANK(G35),(O35+(K35*35)+(L35*35^1.5)+(0.00000048314*35^2)),(O35+(K35*G35)+(L35*G35^1.5)+(0.00000048314*G35^2))))</f>
        <v>1.02696609981857</v>
      </c>
      <c r="N35" s="118" t="n">
        <f aca="false">IF(ISBLANK(D35),"",IF(ISBLANK(G35),J35*(1+0.00001*(35-20)),J35*(1+0.00001*(G35-20))))</f>
        <v>112.02636219678</v>
      </c>
      <c r="O35" s="117" t="n">
        <f aca="false">IF(ISBLANK(E35),"",(0.999842594+(0.00006793952*E35)-(0.00000909529*E35^2)+(0.0000001001685*E35^3)-(0.000000001120083*E35^4)+(0.000000000006536332*E35^5)))</f>
        <v>0.999850924194559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4.52225148793253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4.40350610281242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201.963751451067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196.660582551603</v>
      </c>
      <c r="T35" s="32" t="n">
        <v>0</v>
      </c>
      <c r="U35" s="32" t="n">
        <v>0</v>
      </c>
      <c r="V35" s="122" t="n">
        <v>33.4</v>
      </c>
      <c r="W35" s="122" t="n">
        <v>32.6</v>
      </c>
      <c r="X35" s="122" t="n">
        <v>33.4</v>
      </c>
      <c r="Y35" s="122" t="n">
        <v>32.6</v>
      </c>
      <c r="Z35" s="32" t="n">
        <v>2.84</v>
      </c>
      <c r="AA35" s="32" t="n">
        <v>2.78</v>
      </c>
      <c r="AB35" s="122" t="n">
        <v>21.4</v>
      </c>
      <c r="AC35" s="122" t="n">
        <v>21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2187</v>
      </c>
      <c r="E36" s="135" t="n">
        <v>13</v>
      </c>
      <c r="F36" s="114" t="n">
        <v>2.2625</v>
      </c>
      <c r="G36" s="197" t="n">
        <v>35.00645</v>
      </c>
      <c r="H36" s="113" t="n">
        <v>300</v>
      </c>
      <c r="I36" s="135" t="n">
        <v>301.7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111.83</v>
      </c>
      <c r="K36" s="117" t="n">
        <f aca="false">IF(ISBLANK(E36),"",(0.000824493-(0.0000040899*E36)+(0.000000076438*E36^2)-(0.00000000082467*E36^3)+(0.0000000000053875*E36^4)))</f>
        <v>0.0007825843943975</v>
      </c>
      <c r="L36" s="117" t="n">
        <f aca="false">IF(ISBLANK(E36),"",(-0.00000572466+(0.00000010227*E36)-(0.0000000016546*E36^2)))</f>
        <v>-4.6747774E-006</v>
      </c>
      <c r="M36" s="117" t="n">
        <f aca="false">IF(ISBLANK(E36),"",IF(ISBLANK(G36),(O36+(K36*35)+(L36*35^1.5)+(0.00000048314*35^2)),(O36+(K36*G36)+(L36*G36^1.5)+(0.00000048314*G36^2))))</f>
        <v>1.02639853622942</v>
      </c>
      <c r="N36" s="118" t="n">
        <f aca="false">IF(ISBLANK(D36),"",IF(ISBLANK(G36),J36*(1+0.00001*(35-20)),J36*(1+0.00001*(G36-20))))</f>
        <v>111.846781713035</v>
      </c>
      <c r="O36" s="117" t="n">
        <f aca="false">IF(ISBLANK(E36),"",(0.999842594+(0.00006793952*E36)-(0.00000909529*E36^2)+(0.0000001001685*E36^3)-(0.000000001120083*E36^4)+(0.000000000006536332*E36^5)))</f>
        <v>0.999379210148254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2.30962630764894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2.25022369588873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103.147910899602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100.494990258391</v>
      </c>
      <c r="T36" s="32" t="n">
        <v>0.01</v>
      </c>
      <c r="U36" s="32" t="n">
        <v>0.01</v>
      </c>
      <c r="V36" s="122" t="n">
        <v>28.1</v>
      </c>
      <c r="W36" s="122" t="n">
        <v>27.5</v>
      </c>
      <c r="X36" s="122" t="n">
        <v>28.1</v>
      </c>
      <c r="Y36" s="122" t="n">
        <v>27.5</v>
      </c>
      <c r="Z36" s="32" t="n">
        <v>2.25</v>
      </c>
      <c r="AA36" s="32" t="n">
        <v>2.2</v>
      </c>
      <c r="AB36" s="122" t="n">
        <v>12.6</v>
      </c>
      <c r="AC36" s="122" t="n">
        <v>12.3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2188</v>
      </c>
      <c r="E37" s="135" t="n">
        <v>17.4</v>
      </c>
      <c r="F37" s="114" t="n">
        <v>3.7708</v>
      </c>
      <c r="G37" s="197" t="n">
        <v>35.7488</v>
      </c>
      <c r="H37" s="113" t="n">
        <v>100</v>
      </c>
      <c r="I37" s="135" t="n">
        <v>100.5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113.9</v>
      </c>
      <c r="K37" s="117" t="n">
        <f aca="false">IF(ISBLANK(E37),"",(0.000824493-(0.0000040899*E37)+(0.000000076438*E37^2)-(0.00000000082467*E37^3)+(0.0000000000053875*E37^4)))</f>
        <v>0.00077262056526774</v>
      </c>
      <c r="L37" s="117" t="n">
        <f aca="false">IF(ISBLANK(E37),"",(-0.00000572466+(0.00000010227*E37)-(0.0000000016546*E37^2)))</f>
        <v>-4.446108696E-006</v>
      </c>
      <c r="M37" s="117" t="n">
        <f aca="false">IF(ISBLANK(E37),"",IF(ISBLANK(G37),(O37+(K37*35)+(L37*35^1.5)+(0.00000048314*35^2)),(O37+(K37*G37)+(L37*G37^1.5)+(0.00000048314*G37^2))))</f>
        <v>1.02599387040881</v>
      </c>
      <c r="N37" s="118" t="n">
        <f aca="false">IF(ISBLANK(D37),"",IF(ISBLANK(G37),J37*(1+0.00001*(35-20)),J37*(1+0.00001*(G37-20))))</f>
        <v>113.9179378832</v>
      </c>
      <c r="O37" s="117" t="n">
        <f aca="false">IF(ISBLANK(E37),"",(0.999842594+(0.00006793952*E37)-(0.00000909529*E37^2)+(0.0000001001685*E37^3)-(0.000000001120083*E37^4)+(0.000000000006536332*E37^5)))</f>
        <v>0.998706495952615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3.78831756803922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3.69233937677402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169.186262588632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164.899876566728</v>
      </c>
      <c r="T37" s="32" t="n">
        <v>0.05</v>
      </c>
      <c r="U37" s="32" t="n">
        <v>0.05</v>
      </c>
      <c r="V37" s="122" t="n">
        <v>11.7</v>
      </c>
      <c r="W37" s="122" t="n">
        <v>11.4</v>
      </c>
      <c r="X37" s="122" t="n">
        <v>11.6</v>
      </c>
      <c r="Y37" s="122" t="n">
        <v>11.4</v>
      </c>
      <c r="Z37" s="32" t="n">
        <v>1.07</v>
      </c>
      <c r="AA37" s="32" t="n">
        <v>1.05</v>
      </c>
      <c r="AB37" s="32" t="n">
        <v>4.66</v>
      </c>
      <c r="AC37" s="32" t="n">
        <v>4.55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2189</v>
      </c>
      <c r="E38" s="135" t="n">
        <v>18.7</v>
      </c>
      <c r="F38" s="114" t="n">
        <v>3.7296</v>
      </c>
      <c r="G38" s="197" t="n">
        <v>35.9126</v>
      </c>
      <c r="H38" s="113" t="n">
        <v>80</v>
      </c>
      <c r="I38" s="135" t="n">
        <v>80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113.9</v>
      </c>
      <c r="K38" s="117" t="n">
        <f aca="false">IF(ISBLANK(E38),"",(0.000824493-(0.0000040899*E38)+(0.000000076438*E38^2)-(0.00000000082467*E38^3)+(0.0000000000053875*E38^4)))</f>
        <v>0.000770007589862229</v>
      </c>
      <c r="L38" s="117" t="n">
        <f aca="false">IF(ISBLANK(E38),"",(-0.00000572466+(0.00000010227*E38)-(0.0000000016546*E38^2)))</f>
        <v>-4.390808074E-006</v>
      </c>
      <c r="M38" s="117" t="n">
        <f aca="false">IF(ISBLANK(E38),"",IF(ISBLANK(G38),(O38+(K38*35)+(L38*35^1.5)+(0.00000048314*35^2)),(O38+(K38*G38)+(L38*G38^1.5)+(0.00000048314*G38^2))))</f>
        <v>1.02579665716038</v>
      </c>
      <c r="N38" s="118" t="n">
        <f aca="false">IF(ISBLANK(D38),"",IF(ISBLANK(G38),J38*(1+0.00001*(35-20)),J38*(1+0.00001*(G38-20))))</f>
        <v>113.9181244514</v>
      </c>
      <c r="O38" s="117" t="n">
        <f aca="false">IF(ISBLANK(E38),"",(0.999842594+(0.00006793952*E38)-(0.00000909529*E38^2)+(0.0000001001685*E38^3)-(0.000000001120083*E38^4)+(0.000000000006536332*E38^5)))</f>
        <v>0.99846553259297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3.74675226034658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3.65252921638327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167.329955947078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163.121954803677</v>
      </c>
      <c r="T38" s="32" t="n">
        <v>0.07</v>
      </c>
      <c r="U38" s="32" t="n">
        <v>0.07</v>
      </c>
      <c r="V38" s="122" t="n">
        <v>10.3</v>
      </c>
      <c r="W38" s="122" t="n">
        <v>10.1</v>
      </c>
      <c r="X38" s="122" t="n">
        <v>10.2</v>
      </c>
      <c r="Y38" s="32" t="n">
        <v>9.98</v>
      </c>
      <c r="Z38" s="32" t="n">
        <v>0.92</v>
      </c>
      <c r="AA38" s="32" t="n">
        <v>0.9</v>
      </c>
      <c r="AB38" s="32" t="n">
        <v>4.03</v>
      </c>
      <c r="AC38" s="32" t="n">
        <v>3.94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2190</v>
      </c>
      <c r="E39" s="135" t="n">
        <v>19</v>
      </c>
      <c r="F39" s="114" t="n">
        <v>3.655</v>
      </c>
      <c r="G39" s="197" t="n">
        <v>35.91165</v>
      </c>
      <c r="H39" s="113" t="n">
        <v>80</v>
      </c>
      <c r="I39" s="135" t="n">
        <v>80.4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111.38</v>
      </c>
      <c r="K39" s="117" t="n">
        <f aca="false">IF(ISBLANK(E39),"",(0.000824493-(0.0000040899*E39)+(0.000000076438*E39^2)-(0.00000000082467*E39^3)+(0.0000000000053875*E39^4)))</f>
        <v>0.0007694247108575</v>
      </c>
      <c r="L39" s="117" t="n">
        <f aca="false">IF(ISBLANK(E39),"",(-0.00000572466+(0.00000010227*E39)-(0.0000000016546*E39^2)))</f>
        <v>-4.3788406E-006</v>
      </c>
      <c r="M39" s="117" t="n">
        <f aca="false">IF(ISBLANK(E39),"",IF(ISBLANK(G39),(O39+(K39*35)+(L39*35^1.5)+(0.00000048314*35^2)),(O39+(K39*G39)+(L39*G39^1.5)+(0.00000048314*G39^2))))</f>
        <v>1.02571935610712</v>
      </c>
      <c r="N39" s="118" t="n">
        <f aca="false">IF(ISBLANK(D39),"",IF(ISBLANK(G39),J39*(1+0.00001*(35-20)),J39*(1+0.00001*(G39-20))))</f>
        <v>111.39772239577</v>
      </c>
      <c r="O39" s="117" t="n">
        <f aca="false">IF(ISBLANK(E39),"",(0.999842594+(0.00006793952*E39)-(0.00000909529*E39^2)+(0.0000001001685*E39^3)-(0.000000001120083*E39^4)+(0.000000000006536332*E39^5)))</f>
        <v>0.998407315199986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3.75611316348286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3.66193066467842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167.748013881145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163.541823484538</v>
      </c>
      <c r="T39" s="32" t="n">
        <v>0.06</v>
      </c>
      <c r="U39" s="32" t="n">
        <v>0.06</v>
      </c>
      <c r="V39" s="122" t="n">
        <v>10.3</v>
      </c>
      <c r="W39" s="122" t="n">
        <v>10</v>
      </c>
      <c r="X39" s="122" t="n">
        <v>10.2</v>
      </c>
      <c r="Y39" s="32" t="n">
        <v>9.98</v>
      </c>
      <c r="Z39" s="32" t="n">
        <v>0.89</v>
      </c>
      <c r="AA39" s="32" t="n">
        <v>0.87</v>
      </c>
      <c r="AB39" s="32" t="n">
        <v>4.09</v>
      </c>
      <c r="AC39" s="32" t="n">
        <v>4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IF(ISBLANK(VLOOKUP(#REF!,'Volumes flacons'!A5:C623,3)),0,1)</f>
        <v>1</v>
      </c>
      <c r="B40" s="111" t="n">
        <f aca="false">IF(ISBLANK(#REF!),0,IF(ISBLANK(#REF!),0,IF(ISBLANK(#REF!),0,1)))</f>
        <v>1</v>
      </c>
      <c r="C40" s="112" t="n">
        <v>6</v>
      </c>
      <c r="D40" s="113" t="n">
        <v>2192</v>
      </c>
      <c r="E40" s="135" t="n">
        <v>24.7</v>
      </c>
      <c r="F40" s="114" t="n">
        <v>4.2115</v>
      </c>
      <c r="G40" s="197" t="n">
        <v>36.248</v>
      </c>
      <c r="H40" s="113" t="n">
        <v>60</v>
      </c>
      <c r="I40" s="135" t="n">
        <v>60.3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113.56</v>
      </c>
      <c r="K40" s="117" t="n">
        <f aca="false">IF(ISBLANK(E40),"",(0.000824493-(0.0000040899*E40)+(0.000000076438*E40^2)-(0.00000000082467*E40^3)+(0.0000000000053875*E40^4)))</f>
        <v>0.000759684673629729</v>
      </c>
      <c r="L40" s="117" t="n">
        <f aca="false">IF(ISBLANK(E40),"",(-0.00000572466+(0.00000010227*E40)-(0.0000000016546*E40^2)))</f>
        <v>-4.208045914E-006</v>
      </c>
      <c r="M40" s="117" t="n">
        <f aca="false">IF(ISBLANK(E40),"",IF(ISBLANK(G40),(O40+(K40*35)+(L40*35^1.5)+(0.00000048314*35^2)),(O40+(K40*G40)+(L40*G40^1.5)+(0.00000048314*G40^2))))</f>
        <v>1.02437791227892</v>
      </c>
      <c r="N40" s="118" t="n">
        <f aca="false">IF(ISBLANK(D40),"",IF(ISBLANK(G40),J40*(1+0.00001*(35-20)),J40*(1+0.00001*(G40-20))))</f>
        <v>113.5784512288</v>
      </c>
      <c r="O40" s="117" t="n">
        <f aca="false">IF(ISBLANK(E40),"",(0.999842594+(0.00006793952*E40)-(0.00000909529*E40^2)+(0.0000001001685*E40^3)-(0.000000001120083*E40^4)+(0.000000000006536332*E40^5)))</f>
        <v>0.997124402559411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4.24574063300674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4.14470146428804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189.614776670081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185.102367395104</v>
      </c>
      <c r="T40" s="32" t="n">
        <v>0</v>
      </c>
      <c r="U40" s="32" t="n">
        <v>0</v>
      </c>
      <c r="V40" s="32" t="n">
        <v>0.1</v>
      </c>
      <c r="W40" s="32" t="n">
        <v>0.1</v>
      </c>
      <c r="X40" s="32" t="n">
        <v>0.1</v>
      </c>
      <c r="Y40" s="32" t="n">
        <v>0.1</v>
      </c>
      <c r="Z40" s="32" t="n">
        <v>0.25</v>
      </c>
      <c r="AA40" s="32" t="n">
        <v>0.24</v>
      </c>
      <c r="AB40" s="32" t="n">
        <v>1.77</v>
      </c>
      <c r="AC40" s="32" t="n">
        <v>1.73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2193</v>
      </c>
      <c r="E41" s="135" t="n">
        <v>29.1</v>
      </c>
      <c r="F41" s="114" t="n">
        <v>2.8551</v>
      </c>
      <c r="G41" s="197" t="n">
        <v>36.0112</v>
      </c>
      <c r="H41" s="113" t="n">
        <v>40</v>
      </c>
      <c r="I41" s="135" t="n">
        <v>40.9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111.44</v>
      </c>
      <c r="K41" s="117" t="n">
        <f aca="false">IF(ISBLANK(E41),"",(0.000824493-(0.0000040899*E41)+(0.000000076438*E41^2)-(0.00000000082467*E41^3)+(0.0000000000053875*E41^4)))</f>
        <v>0.000753747020782669</v>
      </c>
      <c r="L41" s="117" t="n">
        <f aca="false">IF(ISBLANK(E41),"",(-0.00000572466+(0.00000010227*E41)-(0.0000000016546*E41^2)))</f>
        <v>-4.149734826E-006</v>
      </c>
      <c r="M41" s="117" t="n">
        <f aca="false">IF(ISBLANK(E41),"",IF(ISBLANK(G41),(O41+(K41*35)+(L41*35^1.5)+(0.00000048314*35^2)),(O41+(K41*G41)+(L41*G41^1.5)+(0.00000048314*G41^2))))</f>
        <v>1.02279233161654</v>
      </c>
      <c r="N41" s="118" t="n">
        <f aca="false">IF(ISBLANK(D41),"",IF(ISBLANK(G41),J41*(1+0.00001*(35-20)),J41*(1+0.00001*(G41-20))))</f>
        <v>111.45784288128</v>
      </c>
      <c r="O41" s="117" t="n">
        <f aca="false">IF(ISBLANK(E41),"",(0.999842594+(0.00006793952*E41)-(0.00000909529*E41^2)+(0.0000001001685*E41^3)-(0.000000001120083*E41^4)+(0.000000000006536332*E41^5)))</f>
        <v>0.995919218845254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2.92903864320539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2.86376672239612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130.810865805553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127.895821822211</v>
      </c>
      <c r="T41" s="32" t="n">
        <v>0</v>
      </c>
      <c r="U41" s="32" t="n">
        <v>0</v>
      </c>
      <c r="V41" s="32" t="n">
        <v>0.02</v>
      </c>
      <c r="W41" s="32" t="n">
        <v>0.02</v>
      </c>
      <c r="X41" s="32" t="n">
        <v>0.02</v>
      </c>
      <c r="Y41" s="32" t="n">
        <v>0.02</v>
      </c>
      <c r="Z41" s="32" t="n">
        <v>0.01</v>
      </c>
      <c r="AA41" s="32" t="n">
        <v>0.01</v>
      </c>
      <c r="AB41" s="32" t="n">
        <v>1.06</v>
      </c>
      <c r="AC41" s="32" t="n">
        <v>1.04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0</v>
      </c>
      <c r="C42" s="112" t="n">
        <v>8</v>
      </c>
      <c r="D42" s="113"/>
      <c r="E42" s="135"/>
      <c r="F42" s="114"/>
      <c r="G42" s="197"/>
      <c r="H42" s="113"/>
      <c r="I42" s="135"/>
      <c r="J42" s="116" t="str">
        <f aca="false">IF(ISBLANK(D42),"",IF(VLOOKUP(D42,'Volumes flacons'!$A$5:$C$1023,2)=0,"",IF(D42&gt;'Volumes flacons'!$A$1023,"Mauvais numéro",IF(D42&lt;'Volumes flacons'!$A$5,"Mauvais numéro",(VLOOKUP(D42,'Volumes flacons'!$A$5:$C$1023,3))))))</f>
        <v/>
      </c>
      <c r="K42" s="117" t="str">
        <f aca="false">IF(ISBLANK(E42),"",(0.000824493-(0.0000040899*E42)+(0.000000076438*E42^2)-(0.00000000082467*E42^3)+(0.0000000000053875*E42^4)))</f>
        <v/>
      </c>
      <c r="L42" s="117" t="str">
        <f aca="false">IF(ISBLANK(E42),"",(-0.00000572466+(0.00000010227*E42)-(0.0000000016546*E42^2)))</f>
        <v/>
      </c>
      <c r="M42" s="117" t="str">
        <f aca="false">IF(ISBLANK(E42),"",IF(ISBLANK(G42),(O42+(K42*35)+(L42*35^1.5)+(0.00000048314*35^2)),(O42+(K42*G42)+(L42*G42^1.5)+(0.00000048314*G42^2))))</f>
        <v/>
      </c>
      <c r="N42" s="118" t="str">
        <f aca="false">IF(ISBLANK(D42),"",IF(ISBLANK(G42),J42*(1+0.00001*(35-20)),J42*(1+0.00001*(G42-20))))</f>
        <v/>
      </c>
      <c r="O42" s="117" t="str">
        <f aca="false">IF(ISBLANK(E42),"",(0.999842594+(0.00006793952*E42)-(0.00000909529*E42^2)+(0.0000001001685*E42^3)-(0.000000001120083*E42^4)+(0.000000000006536332*E42^5)))</f>
        <v/>
      </c>
      <c r="P42" s="119" t="str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/>
      </c>
      <c r="Q42" s="120" t="str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/>
      </c>
      <c r="R42" s="121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/>
      </c>
      <c r="S42" s="121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/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0</v>
      </c>
      <c r="C43" s="112" t="n">
        <v>9</v>
      </c>
      <c r="D43" s="113"/>
      <c r="E43" s="135"/>
      <c r="F43" s="114"/>
      <c r="G43" s="197"/>
      <c r="H43" s="113"/>
      <c r="I43" s="135"/>
      <c r="J43" s="116" t="str">
        <f aca="false">IF(ISBLANK(D43),"",IF(VLOOKUP(D43,'Volumes flacons'!$A$5:$C$1023,2)=0,"",IF(D43&gt;'Volumes flacons'!$A$1023,"Mauvais numéro",IF(D43&lt;'Volumes flacons'!$A$5,"Mauvais numéro",(VLOOKUP(D43,'Volumes flacons'!$A$5:$C$1023,3))))))</f>
        <v/>
      </c>
      <c r="K43" s="117" t="str">
        <f aca="false">IF(ISBLANK(E43),"",(0.000824493-(0.0000040899*E43)+(0.000000076438*E43^2)-(0.00000000082467*E43^3)+(0.0000000000053875*E43^4)))</f>
        <v/>
      </c>
      <c r="L43" s="117" t="str">
        <f aca="false">IF(ISBLANK(E43),"",(-0.00000572466+(0.00000010227*E43)-(0.0000000016546*E43^2)))</f>
        <v/>
      </c>
      <c r="M43" s="117" t="str">
        <f aca="false">IF(ISBLANK(E43),"",IF(ISBLANK(G43),(O43+(K43*35)+(L43*35^1.5)+(0.00000048314*35^2)),(O43+(K43*G43)+(L43*G43^1.5)+(0.00000048314*G43^2))))</f>
        <v/>
      </c>
      <c r="N43" s="118" t="str">
        <f aca="false">IF(ISBLANK(D43),"",IF(ISBLANK(G43),J43*(1+0.00001*(35-20)),J43*(1+0.00001*(G43-20))))</f>
        <v/>
      </c>
      <c r="O43" s="117" t="str">
        <f aca="false">IF(ISBLANK(E43),"",(0.999842594+(0.00006793952*E43)-(0.00000909529*E43^2)+(0.0000001001685*E43^3)-(0.000000001120083*E43^4)+(0.000000000006536332*E43^5)))</f>
        <v/>
      </c>
      <c r="P43" s="119" t="str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/>
      </c>
      <c r="Q43" s="120" t="str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/>
      </c>
      <c r="R43" s="121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/>
      </c>
      <c r="S43" s="121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/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35"/>
      <c r="F44" s="114"/>
      <c r="G44" s="197"/>
      <c r="H44" s="113"/>
      <c r="I44" s="135"/>
      <c r="J44" s="116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7" t="str">
        <f aca="false">IF(ISBLANK(E44),"",(0.000824493-(0.0000040899*E44)+(0.000000076438*E44^2)-(0.00000000082467*E44^3)+(0.0000000000053875*E44^4)))</f>
        <v/>
      </c>
      <c r="L44" s="117" t="str">
        <f aca="false">IF(ISBLANK(E44),"",(-0.00000572466+(0.00000010227*E44)-(0.0000000016546*E44^2)))</f>
        <v/>
      </c>
      <c r="M44" s="117" t="str">
        <f aca="false">IF(ISBLANK(E44),"",IF(ISBLANK(G44),(O44+(K44*35)+(L44*35^1.5)+(0.00000048314*35^2)),(O44+(K44*G44)+(L44*G44^1.5)+(0.00000048314*G44^2))))</f>
        <v/>
      </c>
      <c r="N44" s="118" t="str">
        <f aca="false">IF(ISBLANK(D44),"",IF(ISBLANK(G44),J44*(1+0.00001*(35-20)),J44*(1+0.00001*(G44-20))))</f>
        <v/>
      </c>
      <c r="O44" s="117" t="str">
        <f aca="false">IF(ISBLANK(E44),"",(0.999842594+(0.00006793952*E44)-(0.00000909529*E44^2)+(0.0000001001685*E44^3)-(0.000000001120083*E44^4)+(0.000000000006536332*E44^5)))</f>
        <v/>
      </c>
      <c r="P44" s="119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0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 t="n">
        <f aca="false">IF(ISBLANK(D45),0,IF(ISBLANK(E45),0,IF(ISBLANK(F45),0,1)))</f>
        <v>0</v>
      </c>
      <c r="C45" s="112" t="n">
        <v>11</v>
      </c>
      <c r="D45" s="113"/>
      <c r="E45" s="135"/>
      <c r="F45" s="114"/>
      <c r="G45" s="197"/>
      <c r="H45" s="113"/>
      <c r="I45" s="135"/>
      <c r="J45" s="116" t="str">
        <f aca="false">IF(ISBLANK(D45),"",IF(VLOOKUP(D45,'Volumes flacons'!$A$5:$C$1023,2)=0,"",IF(D45&gt;'Volumes flacons'!$A$1023,"Mauvais numéro",IF(D45&lt;'Volumes flacons'!$A$5,"Mauvais numéro",(VLOOKUP(D45,'Volumes flacons'!$A$5:$C$1023,3))))))</f>
        <v/>
      </c>
      <c r="K45" s="117" t="str">
        <f aca="false">IF(ISBLANK(E45),"",(0.000824493-(0.0000040899*E45)+(0.000000076438*E45^2)-(0.00000000082467*E45^3)+(0.0000000000053875*E45^4)))</f>
        <v/>
      </c>
      <c r="L45" s="117" t="str">
        <f aca="false">IF(ISBLANK(E45),"",(-0.00000572466+(0.00000010227*E45)-(0.0000000016546*E45^2)))</f>
        <v/>
      </c>
      <c r="M45" s="117" t="str">
        <f aca="false">IF(ISBLANK(E45),"",IF(ISBLANK(G45),(O45+(K45*35)+(L45*35^1.5)+(0.00000048314*35^2)),(O45+(K45*G45)+(L45*G45^1.5)+(0.00000048314*G45^2))))</f>
        <v/>
      </c>
      <c r="N45" s="118"/>
      <c r="O45" s="117" t="str">
        <f aca="false">IF(ISBLANK(E45),"",(0.999842594+(0.00006793952*E45)-(0.00000909529*E45^2)+(0.0000001001685*E45^3)-(0.000000001120083*E45^4)+(0.000000000006536332*E45^5)))</f>
        <v/>
      </c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197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 t="n">
        <f aca="false">IF(ISBLANK(VLOOKUP(D47,'Volumes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2194</v>
      </c>
      <c r="E47" s="135" t="n">
        <v>29.3</v>
      </c>
      <c r="F47" s="114" t="n">
        <v>4.4415</v>
      </c>
      <c r="G47" s="197" t="n">
        <v>35.9728</v>
      </c>
      <c r="H47" s="113" t="n">
        <v>20</v>
      </c>
      <c r="I47" s="135" t="n">
        <v>19.8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111.97</v>
      </c>
      <c r="K47" s="117" t="n">
        <f aca="false">IF(ISBLANK(E47),"",(0.000824493-(0.0000040899*E47)+(0.000000076438*E47^2)-(0.00000000082467*E47^3)+(0.0000000000053875*E47^4)))</f>
        <v>0.000753507254703849</v>
      </c>
      <c r="L47" s="117" t="n">
        <f aca="false">IF(ISBLANK(E47),"",(-0.00000572466+(0.00000010227*E47)-(0.0000000016546*E47^2)))</f>
        <v>-4.148606554E-006</v>
      </c>
      <c r="M47" s="117" t="n">
        <f aca="false">IF(ISBLANK(E47),"",IF(ISBLANK(G47),(O47+(K47*35)+(L47*35^1.5)+(0.00000048314*35^2)),(O47+(K47*G47)+(L47*G47^1.5)+(0.00000048314*G47^2))))</f>
        <v>1.02269614661002</v>
      </c>
      <c r="N47" s="118" t="n">
        <f aca="false">IF(ISBLANK(D47),"",IF(ISBLANK(G47),J47*(1+0.00001*(35-20)),J47*(1+0.00001*(G47-20))))</f>
        <v>111.98788474416</v>
      </c>
      <c r="O47" s="117" t="n">
        <f aca="false">IF(ISBLANK(E47),"",(0.999842594+(0.00006793952*E47)-(0.00000909529*E47^2)+(0.0000001001685*E47^3)-(0.000000001120083*E47^4)+(0.000000000006536332*E47^5)))</f>
        <v>0.995860260850575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4.54323331438366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4.44240777619367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202.900799820374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198.397931284809</v>
      </c>
      <c r="T47" s="32" t="n">
        <v>0</v>
      </c>
      <c r="U47" s="32" t="n">
        <v>0</v>
      </c>
      <c r="V47" s="32" t="n">
        <v>0.03</v>
      </c>
      <c r="W47" s="32" t="n">
        <v>0.03</v>
      </c>
      <c r="X47" s="32" t="n">
        <v>0.04</v>
      </c>
      <c r="Y47" s="32" t="n">
        <v>0.04</v>
      </c>
      <c r="Z47" s="32" t="n">
        <v>0.01</v>
      </c>
      <c r="AA47" s="32" t="n">
        <v>0.01</v>
      </c>
      <c r="AB47" s="32" t="n">
        <v>1.09</v>
      </c>
      <c r="AC47" s="32" t="n">
        <v>1.07</v>
      </c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1</v>
      </c>
      <c r="C48" s="112" t="n">
        <v>14</v>
      </c>
      <c r="D48" s="113" t="n">
        <v>2197</v>
      </c>
      <c r="E48" s="135" t="n">
        <v>29.6</v>
      </c>
      <c r="F48" s="114" t="n">
        <v>4.4694</v>
      </c>
      <c r="G48" s="144" t="n">
        <v>35.9268</v>
      </c>
      <c r="H48" s="142" t="n">
        <v>0</v>
      </c>
      <c r="I48" s="142" t="n">
        <v>2.9</v>
      </c>
      <c r="J48" s="116" t="n">
        <f aca="false">IF(ISBLANK(D48),"",IF(VLOOKUP(D48,'Volumes flacons'!$A$5:$C$1023,2)=0,"",IF(D48&gt;'Volumes flacons'!$A$1023,"Mauvais numéro",IF(D48&lt;'Volumes flacons'!$A$5,"Mauvais numéro",(VLOOKUP(D48,'Volumes flacons'!$A$5:$C$1023,3))))))</f>
        <v>113.81</v>
      </c>
      <c r="K48" s="117" t="n">
        <f aca="false">IF(ISBLANK(E48),"",(0.000824493-(0.0000040899*E48)+(0.000000076438*E48^2)-(0.00000000082467*E48^3)+(0.0000000000053875*E48^4)))</f>
        <v>0.0007531523577728</v>
      </c>
      <c r="L48" s="117" t="n">
        <f aca="false">IF(ISBLANK(E48),"",(-0.00000572466+(0.00000010227*E48)-(0.0000000016546*E48^2)))</f>
        <v>-4.147162336E-006</v>
      </c>
      <c r="M48" s="117" t="n">
        <f aca="false">IF(ISBLANK(E48),"",IF(ISBLANK(G48),(O48+(K48*35)+(L48*35^1.5)+(0.00000048314*35^2)),(O48+(K48*G48)+(L48*G48^1.5)+(0.00000048314*G48^2))))</f>
        <v>1.02256006536969</v>
      </c>
      <c r="N48" s="118" t="n">
        <f aca="false">IF(ISBLANK(D48),"",IF(ISBLANK(G48),J48*(1+0.00001*(35-20)),J48*(1+0.00001*(G48-20))))</f>
        <v>113.82812629108</v>
      </c>
      <c r="O48" s="117" t="n">
        <f aca="false">IF(ISBLANK(E48),"",(0.999842594+(0.00006793952*E48)-(0.00000909529*E48^2)+(0.0000001001685*E48^3)-(0.000000001120083*E48^4)+(0.000000000006536332*E48^5)))</f>
        <v>0.995771161858075</v>
      </c>
      <c r="P48" s="119" t="n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>4.49661531769305</v>
      </c>
      <c r="Q48" s="120" t="n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>4.39740947253537</v>
      </c>
      <c r="R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>200.818840088172</v>
      </c>
      <c r="S48" s="121" t="n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>196.38830704343</v>
      </c>
      <c r="T48" s="32" t="n">
        <v>0</v>
      </c>
      <c r="U48" s="32" t="n">
        <v>0</v>
      </c>
      <c r="V48" s="32" t="n">
        <v>0.03</v>
      </c>
      <c r="W48" s="32" t="n">
        <v>0.03</v>
      </c>
      <c r="X48" s="32" t="n">
        <v>0.04</v>
      </c>
      <c r="Y48" s="32" t="n">
        <v>0.04</v>
      </c>
      <c r="Z48" s="32" t="n">
        <v>0.01</v>
      </c>
      <c r="AA48" s="32" t="n">
        <v>0.01</v>
      </c>
      <c r="AB48" s="32" t="n">
        <v>1.13</v>
      </c>
      <c r="AC48" s="32" t="n">
        <v>1.1</v>
      </c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23.25" hidden="false" customHeight="false" outlineLevel="0" collapsed="false">
      <c r="A49" s="110" t="n">
        <f aca="false">IF(ISBLANK(VLOOKUP(D49,'Volumes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277"/>
      <c r="E49" s="113"/>
      <c r="F49" s="124"/>
      <c r="G49" s="115"/>
      <c r="H49" s="113"/>
      <c r="I49" s="113"/>
      <c r="J49" s="116" t="s">
        <v>99</v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8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276"/>
      <c r="E50" s="113"/>
      <c r="F50" s="124"/>
      <c r="G50" s="115"/>
      <c r="H50" s="113"/>
      <c r="I50" s="113"/>
      <c r="J50" s="116" t="s">
        <v>99</v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15.7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 t="s">
        <v>99</v>
      </c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e">
        <f aca="false">IF(ISBLANK(D51),"",IF(ISBLANK(G51),J51*(1+0.00001*(35-20)),J51*(1+0.00001*(G51-20))))</f>
        <v>#VALUE!</v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5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 t="s">
        <v>99</v>
      </c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e">
        <f aca="false">IF(ISBLANK(D52),"",IF(ISBLANK(G52),J52*(1+0.00001*(35-20)),J52*(1+0.00001*(G52-20))))</f>
        <v>#VALUE!</v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 t="s">
        <v>99</v>
      </c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e">
        <f aca="false">IF(ISBLANK(D53),"",IF(ISBLANK(G53),J53*(1+0.00001*(35-20)),J53*(1+0.00001*(G53-20))))</f>
        <v>#VALUE!</v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 t="s">
        <v>99</v>
      </c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e">
        <f aca="false">IF(ISBLANK(D54),"",IF(ISBLANK(G54),J54*(1+0.00001*(35-20)),J54*(1+0.00001*(G54-20))))</f>
        <v>#VALUE!</v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19</v>
      </c>
      <c r="D55" s="113" t="s">
        <v>99</v>
      </c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e">
        <f aca="false">IF(ISBLANK(D55),"",IF(ISBLANK(G55),J55*(1+0.00001*(35-20)),J55*(1+0.00001*(G55-20))))</f>
        <v>#VALUE!</v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20</v>
      </c>
      <c r="D56" s="113" t="s">
        <v>99</v>
      </c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e">
        <f aca="false">IF(ISBLANK(D56),"",IF(ISBLANK(G56),J56*(1+0.00001*(35-20)),J56*(1+0.00001*(G56-20))))</f>
        <v>#VALUE!</v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21</v>
      </c>
      <c r="D57" s="113"/>
      <c r="E57" s="113"/>
      <c r="F57" s="124"/>
      <c r="G57" s="115"/>
      <c r="H57" s="113"/>
      <c r="I57" s="113"/>
      <c r="J57" s="116" t="str">
        <f aca="false">IF(ISBLANK(D57),"",IF(VLOOKUP(D57,'Volumes flacons'!$A$5:$C$1023,2)=0,"",IF(D57&gt;'Volumes flacons'!$A$1023,"Mauvais numéro",IF(D57&lt;'Volumes flacons'!$A$5,"Mauvais numéro",(VLOOKUP(D57,'Volumes flacons'!$A$5:$C$1023,3))))))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22</v>
      </c>
      <c r="D58" s="113"/>
      <c r="E58" s="113"/>
      <c r="F58" s="124"/>
      <c r="G58" s="115"/>
      <c r="H58" s="113"/>
      <c r="I58" s="113"/>
      <c r="J58" s="116" t="str">
        <f aca="false">IF(ISBLANK(D58),"",IF(VLOOKUP(D58,'Volumes flacons'!$A$5:$C$1023,2)=0,"",IF(D58&gt;'Volumes flacons'!$A$1023,"Mauvais numéro",IF(D58&lt;'Volumes flacons'!$A$5,"Mauvais numéro",(VLOOKUP(D58,'Volumes flacons'!$A$5:$C$1023,3))))))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32"/>
      <c r="U58" s="32"/>
      <c r="V58" s="122"/>
      <c r="W58" s="122"/>
      <c r="X58" s="122"/>
      <c r="Y58" s="122"/>
      <c r="Z58" s="32"/>
      <c r="AA58" s="32"/>
      <c r="AB58" s="122"/>
      <c r="AC58" s="122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23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24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123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2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G17" colorId="64" zoomScale="100" zoomScaleNormal="100" zoomScalePageLayoutView="100" workbookViewId="0">
      <selection pane="topLeft" activeCell="AT40" activeCellId="1" sqref="T45:AC45 AT40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2" min="17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53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/>
      <c r="Q6" s="14"/>
      <c r="R6" s="15" t="s">
        <v>5</v>
      </c>
      <c r="S6" s="15"/>
      <c r="T6" s="16" t="n">
        <v>42093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4.981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0.45</v>
      </c>
      <c r="K9" s="30" t="s">
        <v>12</v>
      </c>
      <c r="L9" s="31" t="str">
        <f aca="false">IF(P9=M9,"+","-")</f>
        <v>-</v>
      </c>
      <c r="M9" s="30" t="s">
        <v>13</v>
      </c>
      <c r="N9" s="30" t="s">
        <v>14</v>
      </c>
      <c r="O9" s="32" t="str">
        <f aca="false">IF(ISBLANK(I9),"",IF(ISBLANK(J9),"",IF(P9=M10,L9&amp;N11,N11)))</f>
        <v>-0°0,45</v>
      </c>
      <c r="P9" s="29" t="s">
        <v>16</v>
      </c>
      <c r="Q9" s="33" t="n">
        <f aca="false">IF(ISBLANK(I9),"",IF(ISBLANK(J9),"",IF(J9&gt;60,"ERREUR !!",O11*(I9+(J9/60)))))</f>
        <v>-0.0075</v>
      </c>
      <c r="R9" s="33"/>
      <c r="V9" s="127" t="n">
        <v>4.9726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22</v>
      </c>
      <c r="J10" s="29" t="n">
        <v>59.21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-22°59,21</v>
      </c>
      <c r="P10" s="29" t="s">
        <v>17</v>
      </c>
      <c r="Q10" s="33" t="n">
        <f aca="false">IF(ISBLANK(I10),"",IF(ISBLANK(J10),"",IF(J10&gt;60,"ERREUR !!",O12*(I10+(J10/60)))))</f>
        <v>-22.9868333333333</v>
      </c>
      <c r="R10" s="33"/>
      <c r="S10" s="35"/>
      <c r="T10" s="35"/>
      <c r="V10" s="127" t="n">
        <v>4.9716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42092</v>
      </c>
      <c r="K11" s="38"/>
      <c r="L11" s="38"/>
      <c r="M11" s="38"/>
      <c r="N11" s="39" t="str">
        <f aca="false">I9&amp;"°"&amp;J9</f>
        <v>0°0,45</v>
      </c>
      <c r="O11" s="40" t="n">
        <f aca="false">IF(P9=M10,-1,1)</f>
        <v>-1</v>
      </c>
      <c r="P11" s="41" t="str">
        <f aca="false">TEXT(J11,"aaaa-mm-jj")&amp;"T"&amp;TEXT(J12,"hh:mm:ss")&amp;"z"</f>
        <v>2019-03-30T20:34:39z</v>
      </c>
      <c r="Q11" s="41"/>
      <c r="R11" s="41"/>
      <c r="T11" s="42"/>
      <c r="U11" s="42"/>
      <c r="V11" s="164" t="n">
        <v>4.9734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0.857395833333333</v>
      </c>
      <c r="K12" s="45"/>
      <c r="L12" s="45"/>
      <c r="M12" s="45"/>
      <c r="N12" s="46" t="str">
        <f aca="false">I10&amp;"°"&amp;J10</f>
        <v>22°59,21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4.9819</v>
      </c>
      <c r="W12" s="287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25.8</v>
      </c>
      <c r="S14" s="55" t="s">
        <v>24</v>
      </c>
      <c r="V14" s="127" t="n">
        <f aca="false">AVERAGE(V8:V12)</f>
        <v>4.9761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162</v>
      </c>
      <c r="R15" s="154" t="n">
        <v>25.8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163</v>
      </c>
      <c r="R16" s="155" t="n">
        <v>4.9761</v>
      </c>
      <c r="S16" s="60" t="s">
        <v>29</v>
      </c>
      <c r="U16" s="35"/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164</v>
      </c>
      <c r="R17" s="66" t="n">
        <v>0.006</v>
      </c>
      <c r="S17" s="67" t="s">
        <v>29</v>
      </c>
      <c r="U17" s="42"/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0.996839926411263</v>
      </c>
      <c r="Q18" s="70"/>
      <c r="R18" s="6"/>
      <c r="U18" s="42" t="n">
        <v>4.973</v>
      </c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165</v>
      </c>
      <c r="P19" s="72" t="n">
        <f aca="false">$P$24*($P$18/'[2]Titre d''iodate'!E19)</f>
        <v>0.0200243071903048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166</v>
      </c>
      <c r="P20" s="72" t="n">
        <f aca="false">5+'[2]Correction de volume'!G8</f>
        <v>5.00308998756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167</v>
      </c>
      <c r="P21" s="72" t="n">
        <f aca="false">P20*(1+0.00001*(R14-20))</f>
        <v>5.00338016677928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168</v>
      </c>
      <c r="P22" s="73" t="n">
        <f aca="false">$R$16*(1+0.00001*(20-$R$14))</f>
        <v>4.9758113862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169</v>
      </c>
      <c r="P23" s="73" t="n">
        <f aca="false">$R$17*(1+0.00001*(20-$R$14))</f>
        <v>0.005999652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170</v>
      </c>
      <c r="P24" s="58" t="n">
        <f aca="false">MAX('[2]Titre d''iodate'!F7:F10)</f>
        <v>0.020051755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171</v>
      </c>
      <c r="P25" s="58" t="n">
        <f aca="false">IF(ISBLANK(R14),"",IF(ISBLANK(P21),"",IF(ISBLANK(R17),"",(($P$24*$P$18)/($P$22-$P$23)))))</f>
        <v>0.00402196120248693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2+('[2]Correction de volume'!G10+'[2]Correction de volume'!G9)</f>
        <v>2.0163939508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288" t="s">
        <v>54</v>
      </c>
      <c r="D31" s="289" t="s">
        <v>55</v>
      </c>
      <c r="E31" s="289" t="s">
        <v>56</v>
      </c>
      <c r="F31" s="289" t="s">
        <v>57</v>
      </c>
      <c r="G31" s="289" t="s">
        <v>58</v>
      </c>
      <c r="H31" s="289" t="s">
        <v>59</v>
      </c>
      <c r="I31" s="289" t="s">
        <v>60</v>
      </c>
      <c r="J31" s="289" t="s">
        <v>61</v>
      </c>
      <c r="K31" s="289" t="s">
        <v>62</v>
      </c>
      <c r="L31" s="289" t="s">
        <v>63</v>
      </c>
      <c r="M31" s="289" t="s">
        <v>64</v>
      </c>
      <c r="N31" s="289" t="s">
        <v>65</v>
      </c>
      <c r="O31" s="289" t="s">
        <v>66</v>
      </c>
      <c r="P31" s="290" t="s">
        <v>67</v>
      </c>
      <c r="Q31" s="290"/>
      <c r="R31" s="290"/>
      <c r="S31" s="290"/>
      <c r="T31" s="88" t="s">
        <v>172</v>
      </c>
      <c r="U31" s="88"/>
      <c r="V31" s="88" t="s">
        <v>173</v>
      </c>
      <c r="W31" s="88"/>
      <c r="X31" s="88" t="s">
        <v>174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288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90"/>
      <c r="Q32" s="290"/>
      <c r="R32" s="290"/>
      <c r="S32" s="290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291" t="s">
        <v>98</v>
      </c>
      <c r="D33" s="292" t="s">
        <v>99</v>
      </c>
      <c r="E33" s="292" t="s">
        <v>24</v>
      </c>
      <c r="F33" s="293" t="s">
        <v>100</v>
      </c>
      <c r="G33" s="294"/>
      <c r="H33" s="293" t="s">
        <v>101</v>
      </c>
      <c r="I33" s="293" t="s">
        <v>101</v>
      </c>
      <c r="J33" s="293" t="s">
        <v>100</v>
      </c>
      <c r="K33" s="295"/>
      <c r="L33" s="295"/>
      <c r="M33" s="295"/>
      <c r="N33" s="295"/>
      <c r="O33" s="295"/>
      <c r="P33" s="296" t="s">
        <v>103</v>
      </c>
      <c r="Q33" s="296"/>
      <c r="R33" s="296" t="s">
        <v>104</v>
      </c>
      <c r="S33" s="296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3" t="s">
        <v>175</v>
      </c>
      <c r="AJ33" s="101" t="s">
        <v>122</v>
      </c>
      <c r="AK33" s="103" t="s">
        <v>176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3" t="s">
        <v>177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291"/>
      <c r="D34" s="292"/>
      <c r="E34" s="292"/>
      <c r="F34" s="293"/>
      <c r="G34" s="294"/>
      <c r="H34" s="293"/>
      <c r="I34" s="293"/>
      <c r="J34" s="293"/>
      <c r="K34" s="297"/>
      <c r="L34" s="297"/>
      <c r="M34" s="297"/>
      <c r="N34" s="298" t="s">
        <v>29</v>
      </c>
      <c r="O34" s="297"/>
      <c r="P34" s="298" t="s">
        <v>141</v>
      </c>
      <c r="Q34" s="298" t="s">
        <v>142</v>
      </c>
      <c r="R34" s="298" t="s">
        <v>143</v>
      </c>
      <c r="S34" s="298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178</v>
      </c>
      <c r="AE34" s="109" t="s">
        <v>178</v>
      </c>
      <c r="AF34" s="109" t="s">
        <v>178</v>
      </c>
      <c r="AG34" s="109" t="s">
        <v>178</v>
      </c>
      <c r="AH34" s="109" t="s">
        <v>178</v>
      </c>
      <c r="AI34" s="109" t="s">
        <v>178</v>
      </c>
      <c r="AJ34" s="109" t="s">
        <v>178</v>
      </c>
      <c r="AK34" s="109" t="s">
        <v>178</v>
      </c>
      <c r="AL34" s="109" t="s">
        <v>178</v>
      </c>
      <c r="AM34" s="109" t="s">
        <v>178</v>
      </c>
      <c r="AN34" s="109" t="s">
        <v>178</v>
      </c>
      <c r="AO34" s="109" t="s">
        <v>178</v>
      </c>
      <c r="AP34" s="109" t="s">
        <v>178</v>
      </c>
      <c r="AQ34" s="109" t="s">
        <v>178</v>
      </c>
      <c r="AR34" s="109" t="s">
        <v>178</v>
      </c>
      <c r="AS34" s="109" t="s">
        <v>178</v>
      </c>
      <c r="AT34" s="109" t="s">
        <v>178</v>
      </c>
      <c r="AU34" s="109" t="s">
        <v>178</v>
      </c>
      <c r="AV34" s="109" t="s">
        <v>178</v>
      </c>
      <c r="AW34" s="109" t="s">
        <v>178</v>
      </c>
      <c r="AX34" s="109" t="s">
        <v>178</v>
      </c>
      <c r="AY34" s="109" t="s">
        <v>178</v>
      </c>
      <c r="AZ34" s="109" t="s">
        <v>178</v>
      </c>
      <c r="BA34" s="109" t="s">
        <v>178</v>
      </c>
      <c r="BB34" s="109" t="s">
        <v>178</v>
      </c>
    </row>
    <row r="35" customFormat="false" ht="15.75" hidden="false" customHeight="false" outlineLevel="0" collapsed="false">
      <c r="A35" s="110" t="n">
        <f aca="false">IF(ISBLANK(VLOOKUP(D35,'[2]Volumes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1162</v>
      </c>
      <c r="E35" s="113" t="n">
        <v>5.9</v>
      </c>
      <c r="F35" s="114" t="n">
        <v>5.5853</v>
      </c>
      <c r="G35" s="136" t="n">
        <v>34.95935</v>
      </c>
      <c r="H35" s="113" t="n">
        <v>2000</v>
      </c>
      <c r="I35" s="113" t="n">
        <v>2020.2</v>
      </c>
      <c r="J35" s="116" t="n">
        <f aca="false">IF(ISBLANK(D35),"",IF(VLOOKUP(D35,'[2]Volumes flacons'!$A$5:$C$978,2)=0,"",IF(D35&gt;'[2]Volumes flacons'!$A$978,"Mauvais numéro",IF(D35&lt;'[2]Volumes flacons'!$A$5,"Mauvais numéro",(VLOOKUP(D35,'[2]Volumes flacons'!$A$5:$C$978,3))))))</f>
        <v>112.51</v>
      </c>
      <c r="K35" s="117" t="n">
        <f aca="false">IF(ISBLANK(E35),"",(0.000824493-(0.0000040899*E35)+(0.000000076438*E35^2)-(0.00000000082467*E35^3)+(0.0000000000053875*E35^4)))</f>
        <v>0.000802860555108309</v>
      </c>
      <c r="L35" s="117" t="n">
        <f aca="false">IF(ISBLANK(E35),"",(-0.00000572466+(0.00000010227*E35)-(0.0000000016546*E35^2)))</f>
        <v>-5.178863626E-006</v>
      </c>
      <c r="M35" s="117" t="n">
        <f aca="false">IF(ISBLANK(E35),"",IF(ISBLANK(G35),(O35+(K35*35)+(L35*35^1.5)+(0.00000048314*35^2)),(O35+(K35*G35)+(L35*G35^1.5)+(0.00000048314*G35^2))))</f>
        <v>1.02753356546537</v>
      </c>
      <c r="N35" s="118" t="n">
        <f aca="false">IF(ISBLANK(D35),"",IF(ISBLANK(G35),J35*(1+0.00001*(35-20)),J35*(1+0.00001*(G35-20))))</f>
        <v>112.526830764685</v>
      </c>
      <c r="O35" s="117" t="n">
        <f aca="false">IF(ISBLANK(E35),"",(0.999842594+(0.00006793952*E35)-(0.00000909529*E35^2)+(0.0000001001685*E35^3)-(0.000000001120083*E35^4)+(0.000000000006536332*E35^5)))</f>
        <v>0.999946092114281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N°",IF(AND(D35&gt;499,D35&lt;1141),"Err.N°",(((((F35)+'[2]Correction de volume'!$G$7)*(($P$21)*($P$19)*5598)/(($R$16)-($R$17)))-(($P$27)*1000))/((N35)-($P$26))))))))))))</f>
        <v>5.68783933476539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5.53542923163719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254.018904690622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247.212269484917</v>
      </c>
      <c r="T35" s="32" t="n">
        <v>0</v>
      </c>
      <c r="U35" s="32" t="n">
        <v>0</v>
      </c>
      <c r="V35" s="122" t="n">
        <v>20.3</v>
      </c>
      <c r="W35" s="122" t="n">
        <v>19.8</v>
      </c>
      <c r="X35" s="122" t="n">
        <v>20.3</v>
      </c>
      <c r="Y35" s="122" t="n">
        <v>19.8</v>
      </c>
      <c r="Z35" s="32" t="n">
        <v>1.76</v>
      </c>
      <c r="AA35" s="32" t="n">
        <v>1.72</v>
      </c>
      <c r="AB35" s="122" t="n">
        <v>22.9</v>
      </c>
      <c r="AC35" s="122" t="n">
        <v>22.3</v>
      </c>
    </row>
    <row r="36" customFormat="false" ht="15.75" hidden="false" customHeight="false" outlineLevel="0" collapsed="false">
      <c r="A36" s="110" t="n">
        <f aca="false">IF(ISBLANK(VLOOKUP(D36,'[2]Volumes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1164</v>
      </c>
      <c r="E36" s="113" t="n">
        <v>7</v>
      </c>
      <c r="F36" s="114" t="n">
        <v>5.1148</v>
      </c>
      <c r="G36" s="136" t="n">
        <v>34.96245</v>
      </c>
      <c r="H36" s="113" t="n">
        <v>1500</v>
      </c>
      <c r="I36" s="113" t="n">
        <v>1500.2</v>
      </c>
      <c r="J36" s="116" t="n">
        <f aca="false">IF(ISBLANK(D36),"",IF(VLOOKUP(D36,'[2]Volumes flacons'!$A$5:$C$978,2)=0,"",IF(D36&gt;'[2]Volumes flacons'!$A$978,"Mauvais numéro",IF(D36&lt;'[2]Volumes flacons'!$A$5,"Mauvais numéro",(VLOOKUP(D36,'[2]Volumes flacons'!$A$5:$C$978,3))))))</f>
        <v>112.71</v>
      </c>
      <c r="K36" s="117" t="n">
        <f aca="false">IF(ISBLANK(E36),"",(0.000824493-(0.0000040899*E36)+(0.000000076438*E36^2)-(0.00000000082467*E36^3)+(0.0000000000053875*E36^4)))</f>
        <v>0.0007993392355775</v>
      </c>
      <c r="L36" s="117" t="n">
        <f aca="false">IF(ISBLANK(E36),"",(-0.00000572466+(0.00000010227*E36)-(0.0000000016546*E36^2)))</f>
        <v>-5.0898454E-006</v>
      </c>
      <c r="M36" s="117" t="n">
        <f aca="false">IF(ISBLANK(E36),"",IF(ISBLANK(G36),(O36+(K36*35)+(L36*35^1.5)+(0.00000048314*35^2)),(O36+(K36*G36)+(L36*G36^1.5)+(0.00000048314*G36^2))))</f>
        <v>1.02738949306511</v>
      </c>
      <c r="N36" s="118" t="n">
        <f aca="false">IF(ISBLANK(D36),"",IF(ISBLANK(G36),J36*(1+0.00001*(35-20)),J36*(1+0.00001*(G36-20))))</f>
        <v>112.726864177395</v>
      </c>
      <c r="O36" s="117" t="n">
        <f aca="false">IF(ISBLANK(E36),"",(0.999842594+(0.00006793952*E36)-(0.00000909529*E36^2)+(0.0000001001685*E36^3)-(0.000000001120083*E36^4)+(0.000000000006536332*E36^5)))</f>
        <v>0.999904279762349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N°",IF(AND(D36&gt;499,D36&lt;1141),"Err.N°",(((((F36)+'[2]Correction de volume'!$G$7)*(($P$21)*($P$19)*5598)/(($R$16)-($R$17)))-(($P$27)*1000))/((N36)-($P$26))))))))))))</f>
        <v>5.19798396152739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5.05940930544244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232.141963721813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225.953219581059</v>
      </c>
      <c r="T36" s="32" t="n">
        <v>0</v>
      </c>
      <c r="U36" s="32" t="n">
        <v>0</v>
      </c>
      <c r="V36" s="122" t="n">
        <v>22.3</v>
      </c>
      <c r="W36" s="122" t="n">
        <v>21.8</v>
      </c>
      <c r="X36" s="122" t="n">
        <v>22.3</v>
      </c>
      <c r="Y36" s="122" t="n">
        <v>21.8</v>
      </c>
      <c r="Z36" s="32" t="n">
        <v>1.96</v>
      </c>
      <c r="AA36" s="32" t="n">
        <v>1.92</v>
      </c>
      <c r="AB36" s="122" t="n">
        <v>19.6</v>
      </c>
      <c r="AC36" s="122" t="n">
        <v>19.1</v>
      </c>
    </row>
    <row r="37" customFormat="false" ht="15.75" hidden="false" customHeight="false" outlineLevel="0" collapsed="false">
      <c r="A37" s="110" t="n">
        <f aca="false">IF(ISBLANK(VLOOKUP(D37,'[2]Volumes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1165</v>
      </c>
      <c r="E37" s="113" t="n">
        <v>7.9</v>
      </c>
      <c r="F37" s="114" t="n">
        <v>3.3201</v>
      </c>
      <c r="G37" s="136" t="n">
        <v>34.5067</v>
      </c>
      <c r="H37" s="113" t="n">
        <v>700</v>
      </c>
      <c r="I37" s="113" t="n">
        <v>703.8</v>
      </c>
      <c r="J37" s="116" t="n">
        <f aca="false">IF(ISBLANK(D37),"",IF(VLOOKUP(D37,'[2]Volumes flacons'!$A$5:$C$978,2)=0,"",IF(D37&gt;'[2]Volumes flacons'!$A$978,"Mauvais numéro",IF(D37&lt;'[2]Volumes flacons'!$A$5,"Mauvais numéro",(VLOOKUP(D37,'[2]Volumes flacons'!$A$5:$C$978,3))))))</f>
        <v>113.54</v>
      </c>
      <c r="K37" s="117" t="n">
        <f aca="false">IF(ISBLANK(E37),"",(0.000824493-(0.0000040899*E37)+(0.000000076438*E37^2)-(0.00000000082467*E37^3)+(0.0000000000053875*E37^4)))</f>
        <v>0.000796567675464009</v>
      </c>
      <c r="L37" s="117" t="n">
        <f aca="false">IF(ISBLANK(E37),"",(-0.00000572466+(0.00000010227*E37)-(0.0000000016546*E37^2)))</f>
        <v>-5.019990586E-006</v>
      </c>
      <c r="M37" s="117" t="n">
        <f aca="false">IF(ISBLANK(E37),"",IF(ISBLANK(G37),(O37+(K37*35)+(L37*35^1.5)+(0.00000048314*35^2)),(O37+(K37*G37)+(L37*G37^1.5)+(0.00000048314*G37^2))))</f>
        <v>1.02690155174291</v>
      </c>
      <c r="N37" s="118" t="n">
        <f aca="false">IF(ISBLANK(D37),"",IF(ISBLANK(G37),J37*(1+0.00001*(35-20)),J37*(1+0.00001*(G37-20))))</f>
        <v>113.55647090718</v>
      </c>
      <c r="O37" s="117" t="n">
        <f aca="false">IF(ISBLANK(E37),"",(0.999842594+(0.00006793952*E37)-(0.00000909529*E37^2)+(0.0000001001685*E37^3)-(0.000000001120083*E37^4)+(0.000000000006536332*E37^5)))</f>
        <v>0.999856904530436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N°",IF(AND(D37&gt;499,D37&lt;1141),"Err.N°",(((((F37)+'[2]Correction de volume'!$G$7)*(($P$21)*($P$19)*5598)/(($R$16)-($R$17)))-(($P$27)*1000))/((N37)-($P$26))))))))))))</f>
        <v>3.34359927256892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3.25600761523244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149.325143512928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145.413300096281</v>
      </c>
      <c r="T37" s="32" t="n">
        <v>0</v>
      </c>
      <c r="U37" s="32" t="n">
        <v>0</v>
      </c>
      <c r="V37" s="122" t="n">
        <v>35</v>
      </c>
      <c r="W37" s="122" t="n">
        <v>34.2</v>
      </c>
      <c r="X37" s="122" t="n">
        <v>35</v>
      </c>
      <c r="Y37" s="122" t="n">
        <v>34.2</v>
      </c>
      <c r="Z37" s="32" t="n">
        <v>2.99</v>
      </c>
      <c r="AA37" s="32" t="n">
        <v>2.92</v>
      </c>
      <c r="AB37" s="122" t="n">
        <v>29.4</v>
      </c>
      <c r="AC37" s="122" t="n">
        <v>28.8</v>
      </c>
    </row>
    <row r="38" customFormat="false" ht="15.75" hidden="false" customHeight="false" outlineLevel="0" collapsed="false">
      <c r="A38" s="110" t="n">
        <f aca="false">IF(ISBLANK(VLOOKUP(D38,'[2]Volumes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1167</v>
      </c>
      <c r="E38" s="113" t="n">
        <v>13.4</v>
      </c>
      <c r="F38" s="114" t="n">
        <v>2.1494</v>
      </c>
      <c r="G38" s="136" t="n">
        <v>35.13495</v>
      </c>
      <c r="H38" s="113" t="n">
        <v>300</v>
      </c>
      <c r="I38" s="113" t="n">
        <v>300.6</v>
      </c>
      <c r="J38" s="116" t="n">
        <f aca="false">IF(ISBLANK(D38),"",IF(VLOOKUP(D38,'[2]Volumes flacons'!$A$5:$C$978,2)=0,"",IF(D38&gt;'[2]Volumes flacons'!$A$978,"Mauvais numéro",IF(D38&lt;'[2]Volumes flacons'!$A$5,"Mauvais numéro",(VLOOKUP(D38,'[2]Volumes flacons'!$A$5:$C$978,3))))))</f>
        <v>111.84</v>
      </c>
      <c r="K38" s="117" t="n">
        <f aca="false">IF(ISBLANK(E38),"",(0.000824493-(0.0000040899*E38)+(0.000000076438*E38^2)-(0.00000000082467*E38^3)+(0.0000000000053875*E38^4)))</f>
        <v>0.00078160300815734</v>
      </c>
      <c r="L38" s="117" t="n">
        <f aca="false">IF(ISBLANK(E38),"",(-0.00000572466+(0.00000010227*E38)-(0.0000000016546*E38^2)))</f>
        <v>-4.651341976E-006</v>
      </c>
      <c r="M38" s="117" t="n">
        <f aca="false">IF(ISBLANK(E38),"",IF(ISBLANK(G38),(O38+(K38*35)+(L38*35^1.5)+(0.00000048314*35^2)),(O38+(K38*G38)+(L38*G38^1.5)+(0.00000048314*G38^2))))</f>
        <v>1.02641686599211</v>
      </c>
      <c r="N38" s="118" t="n">
        <f aca="false">IF(ISBLANK(D38),"",IF(ISBLANK(G38),J38*(1+0.00001*(35-20)),J38*(1+0.00001*(G38-20))))</f>
        <v>111.85692692808</v>
      </c>
      <c r="O38" s="117" t="n">
        <f aca="false">IF(ISBLANK(E38),"",(0.999842594+(0.00006793952*E38)-(0.00000909529*E38^2)+(0.0000001001685*E38^3)-(0.000000001120083*E38^4)+(0.000000000006536332*E38^5)))</f>
        <v>0.999327559596324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N°",IF(AND(D38&gt;499,D38&lt;1141),"Err.N°",(((((F38)+'[2]Correction de volume'!$G$7)*(($P$21)*($P$19)*5598)/(($R$16)-($R$17)))-(($P$27)*1000))/((N38)-($P$26))))))))))))</f>
        <v>2.19259421537409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2.1361634712177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97.921257658607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95.4010606245824</v>
      </c>
      <c r="T38" s="32" t="n">
        <v>0.01</v>
      </c>
      <c r="U38" s="32" t="n">
        <v>0.01</v>
      </c>
      <c r="V38" s="122" t="n">
        <v>27</v>
      </c>
      <c r="W38" s="122" t="n">
        <v>26.4</v>
      </c>
      <c r="X38" s="122" t="n">
        <v>27</v>
      </c>
      <c r="Y38" s="122" t="n">
        <v>26.3</v>
      </c>
      <c r="Z38" s="32" t="n">
        <v>2.15</v>
      </c>
      <c r="AA38" s="32" t="n">
        <v>2.1</v>
      </c>
      <c r="AB38" s="122" t="n">
        <v>11.3</v>
      </c>
      <c r="AC38" s="122" t="n">
        <v>11</v>
      </c>
    </row>
    <row r="39" customFormat="false" ht="15.75" hidden="false" customHeight="false" outlineLevel="0" collapsed="false">
      <c r="A39" s="110" t="n">
        <f aca="false">IF(ISBLANK(VLOOKUP(D39,'[2]Volumes flacons'!A5:C623,3)),0,1)</f>
        <v>1</v>
      </c>
      <c r="B39" s="111" t="n">
        <f aca="false">IF(ISBLANK(D39),0,IF(ISBLANK(E39),0,IF(ISBLANK(F39),0,1)))</f>
        <v>0</v>
      </c>
      <c r="C39" s="112" t="n">
        <v>5</v>
      </c>
      <c r="D39" s="113"/>
      <c r="E39" s="113"/>
      <c r="F39" s="114"/>
      <c r="G39" s="136"/>
      <c r="H39" s="113"/>
      <c r="I39" s="113"/>
      <c r="J39" s="116" t="str">
        <f aca="false">IF(ISBLANK(D39),"",IF(VLOOKUP(D39,'[2]Volumes flacons'!$A$5:$C$978,2)=0,"",IF(D39&gt;'[2]Volumes flacons'!$A$978,"Mauvais numéro",IF(D39&lt;'[2]Volumes flacons'!$A$5,"Mauvais numéro",(VLOOKUP(D39,'[2]Volumes flacons'!$A$5:$C$978,3))))))</f>
        <v/>
      </c>
      <c r="K39" s="117" t="str">
        <f aca="false">IF(ISBLANK(E39),"",(0.000824493-(0.0000040899*E39)+(0.000000076438*E39^2)-(0.00000000082467*E39^3)+(0.0000000000053875*E39^4)))</f>
        <v/>
      </c>
      <c r="L39" s="117" t="str">
        <f aca="false">IF(ISBLANK(E39),"",(-0.00000572466+(0.00000010227*E39)-(0.0000000016546*E39^2)))</f>
        <v/>
      </c>
      <c r="M39" s="117" t="str">
        <f aca="false">IF(ISBLANK(E39),"",IF(ISBLANK(G39),(O39+(K39*35)+(L39*35^1.5)+(0.00000048314*35^2)),(O39+(K39*G39)+(L39*G39^1.5)+(0.00000048314*G39^2))))</f>
        <v/>
      </c>
      <c r="N39" s="118" t="str">
        <f aca="false">IF(ISBLANK(D39),"",IF(ISBLANK(G39),J39*(1+0.00001*(35-20)),J39*(1+0.00001*(G39-20))))</f>
        <v/>
      </c>
      <c r="O39" s="117" t="str">
        <f aca="false">IF(ISBLANK(E39),"",(0.999842594+(0.00006793952*E39)-(0.00000909529*E39^2)+(0.0000001001685*E39^3)-(0.000000001120083*E39^4)+(0.000000000006536332*E39^5)))</f>
        <v/>
      </c>
      <c r="P39" s="119" t="str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N°",IF(AND(D39&gt;499,D39&lt;1141),"Err.N°",(((((F39)+'[2]Correction de volume'!$G$7)*(($P$21)*($P$19)*5598)/(($R$16)-($R$17)))-(($P$27)*1000))/((N39)-($P$26))))))))))))</f>
        <v/>
      </c>
      <c r="Q39" s="120" t="str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/>
      </c>
      <c r="R39" s="121" t="str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/>
      </c>
      <c r="S39" s="121" t="str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/>
      </c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 customFormat="false" ht="15.75" hidden="false" customHeight="false" outlineLevel="0" collapsed="false">
      <c r="A40" s="110" t="n">
        <f aca="false">IF(ISBLANK(VLOOKUP(D40,'[2]Volumes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1168</v>
      </c>
      <c r="E40" s="113" t="n">
        <v>19.1</v>
      </c>
      <c r="F40" s="114" t="n">
        <v>3.8766</v>
      </c>
      <c r="G40" s="136" t="n">
        <v>36.0107</v>
      </c>
      <c r="H40" s="113" t="n">
        <v>100</v>
      </c>
      <c r="I40" s="113" t="n">
        <v>97.5</v>
      </c>
      <c r="J40" s="116" t="n">
        <f aca="false">IF(ISBLANK(D40),"",IF(VLOOKUP(D40,'[2]Volumes flacons'!$A$5:$C$978,2)=0,"",IF(D40&gt;'[2]Volumes flacons'!$A$978,"Mauvais numéro",IF(D40&lt;'[2]Volumes flacons'!$A$5,"Mauvais numéro",(VLOOKUP(D40,'[2]Volumes flacons'!$A$5:$C$978,3))))))</f>
        <v>112.77</v>
      </c>
      <c r="K40" s="117" t="n">
        <f aca="false">IF(ISBLANK(E40),"",(0.000824493-(0.0000040899*E40)+(0.000000076438*E40^2)-(0.00000000082467*E40^3)+(0.0000000000053875*E40^4)))</f>
        <v>0.000769232065238169</v>
      </c>
      <c r="L40" s="117" t="n">
        <f aca="false">IF(ISBLANK(E40),"",(-0.00000572466+(0.00000010227*E40)-(0.0000000016546*E40^2)))</f>
        <v>-4.374917626E-006</v>
      </c>
      <c r="M40" s="117" t="n">
        <f aca="false">IF(ISBLANK(E40),"",IF(ISBLANK(G40),(O40+(K40*35)+(L40*35^1.5)+(0.00000048314*35^2)),(O40+(K40*G40)+(L40*G40^1.5)+(0.00000048314*G40^2))))</f>
        <v>1.02576939784844</v>
      </c>
      <c r="N40" s="118" t="n">
        <f aca="false">IF(ISBLANK(D40),"",IF(ISBLANK(G40),J40*(1+0.00001*(35-20)),J40*(1+0.00001*(G40-20))))</f>
        <v>112.78805526639</v>
      </c>
      <c r="O40" s="117" t="n">
        <f aca="false">IF(ISBLANK(E40),"",(0.999842594+(0.00006793952*E40)-(0.00000909529*E40^2)+(0.0000001001685*E40^3)-(0.000000001120083*E40^4)+(0.000000000006536332*E40^5)))</f>
        <v>0.998387694553484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N°",IF(AND(D40&gt;499,D40&lt;1141),"Err.N°",(((((F40)+'[2]Correction de volume'!$G$7)*(($P$21)*($P$19)*5598)/(($R$16)-($R$17)))-(($P$27)*1000))/((N40)-($P$26))))))))))))</f>
        <v>3.93371815398131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3.83489521351711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175.679852756805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171.266420235674</v>
      </c>
      <c r="T40" s="32" t="n">
        <v>0.11</v>
      </c>
      <c r="U40" s="32" t="n">
        <v>0.11</v>
      </c>
      <c r="V40" s="32" t="n">
        <v>8.54</v>
      </c>
      <c r="W40" s="32" t="n">
        <v>8.35</v>
      </c>
      <c r="X40" s="32" t="n">
        <v>8.43</v>
      </c>
      <c r="Y40" s="32" t="n">
        <v>8.24</v>
      </c>
      <c r="Z40" s="32" t="n">
        <v>0.83</v>
      </c>
      <c r="AA40" s="32" t="n">
        <v>0.81</v>
      </c>
      <c r="AB40" s="32" t="n">
        <v>3.6</v>
      </c>
      <c r="AC40" s="32" t="n">
        <v>3.52</v>
      </c>
      <c r="AD40" s="153" t="n">
        <v>0.0696</v>
      </c>
      <c r="AE40" s="153" t="n">
        <v>0.0374</v>
      </c>
      <c r="AF40" s="153" t="n">
        <v>0.0041</v>
      </c>
      <c r="AG40" s="153" t="n">
        <v>0.0907</v>
      </c>
      <c r="AH40" s="153" t="n">
        <v>0.0186</v>
      </c>
      <c r="AI40" s="153" t="n">
        <v>0.0118</v>
      </c>
      <c r="AJ40" s="153" t="n">
        <v>0.0039</v>
      </c>
      <c r="AK40" s="153" t="n">
        <v>0.004</v>
      </c>
      <c r="AL40" s="153" t="n">
        <v>0.1051</v>
      </c>
      <c r="AM40" s="153" t="n">
        <v>0.0085</v>
      </c>
      <c r="AN40" s="153" t="n">
        <v>0.0067</v>
      </c>
      <c r="AO40" s="153" t="n">
        <v>-9999.9999</v>
      </c>
      <c r="AP40" s="153" t="n">
        <v>0.0218</v>
      </c>
      <c r="AQ40" s="153"/>
      <c r="AR40" s="153" t="n">
        <v>0.0559</v>
      </c>
      <c r="AS40" s="153" t="n">
        <v>0.0983</v>
      </c>
      <c r="AT40" s="153" t="n">
        <v>0.1542</v>
      </c>
      <c r="AU40" s="153" t="n">
        <v>0.0241</v>
      </c>
      <c r="AV40" s="153" t="n">
        <v>-9999.9999</v>
      </c>
      <c r="AW40" s="153" t="n">
        <v>-9999.9999</v>
      </c>
      <c r="AX40" s="153" t="n">
        <v>0.0599</v>
      </c>
      <c r="AY40" s="153" t="n">
        <v>0.2824</v>
      </c>
      <c r="AZ40" s="153" t="n">
        <v>0.346</v>
      </c>
      <c r="BA40" s="153" t="n">
        <v>0.0037</v>
      </c>
    </row>
    <row r="41" customFormat="false" ht="15.75" hidden="false" customHeight="false" outlineLevel="0" collapsed="false">
      <c r="A41" s="110" t="n">
        <f aca="false">IF(ISBLANK(VLOOKUP(D41,'[2]Volumes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1169</v>
      </c>
      <c r="E41" s="113" t="n">
        <v>19.9</v>
      </c>
      <c r="F41" s="114" t="n">
        <v>3.9539</v>
      </c>
      <c r="G41" s="136" t="n">
        <v>36.12787</v>
      </c>
      <c r="H41" s="113" t="n">
        <v>80</v>
      </c>
      <c r="I41" s="113" t="n">
        <v>80.7</v>
      </c>
      <c r="J41" s="116" t="n">
        <f aca="false">IF(ISBLANK(D41),"",IF(VLOOKUP(D41,'[2]Volumes flacons'!$A$5:$C$978,2)=0,"",IF(D41&gt;'[2]Volumes flacons'!$A$978,"Mauvais numéro",IF(D41&lt;'[2]Volumes flacons'!$A$5,"Mauvais numéro",(VLOOKUP(D41,'[2]Volumes flacons'!$A$5:$C$978,3))))))</f>
        <v>112.4</v>
      </c>
      <c r="K41" s="117" t="n">
        <f aca="false">IF(ISBLANK(E41),"",(0.000824493-(0.0000040899*E41)+(0.000000076438*E41^2)-(0.00000000082467*E41^3)+(0.0000000000053875*E41^4)))</f>
        <v>0.000767720197672209</v>
      </c>
      <c r="L41" s="117" t="n">
        <f aca="false">IF(ISBLANK(E41),"",(-0.00000572466+(0.00000010227*E41)-(0.0000000016546*E41^2)))</f>
        <v>-4.344725146E-006</v>
      </c>
      <c r="M41" s="117" t="n">
        <f aca="false">IF(ISBLANK(E41),"",IF(ISBLANK(G41),(O41+(K41*35)+(L41*35^1.5)+(0.00000048314*35^2)),(O41+(K41*G41)+(L41*G41^1.5)+(0.00000048314*G41^2))))</f>
        <v>1.02565013101266</v>
      </c>
      <c r="N41" s="118" t="n">
        <f aca="false">IF(ISBLANK(D41),"",IF(ISBLANK(G41),J41*(1+0.00001*(35-20)),J41*(1+0.00001*(G41-20))))</f>
        <v>112.41812772588</v>
      </c>
      <c r="O41" s="117" t="n">
        <f aca="false">IF(ISBLANK(E41),"",(0.999842594+(0.00006793952*E41)-(0.00000909529*E41^2)+(0.0000001001685*E41^3)-(0.000000001120083*E41^4)+(0.000000000006536332*E41^5)))</f>
        <v>0.99822689518796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N°",IF(AND(D41&gt;499,D41&lt;1141),"Err.N°",(((((F41)+'[2]Correction de volume'!$G$7)*(($P$21)*($P$19)*5598)/(($R$16)-($R$17)))-(($P$27)*1000))/((N41)-($P$26))))))))))))</f>
        <v>4.02591089721391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3.92522827763788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179.797180669573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175.300694879308</v>
      </c>
      <c r="T41" s="32" t="n">
        <v>0.12</v>
      </c>
      <c r="U41" s="32" t="n">
        <v>0.12</v>
      </c>
      <c r="V41" s="32" t="n">
        <v>7.06</v>
      </c>
      <c r="W41" s="32" t="n">
        <v>6.9</v>
      </c>
      <c r="X41" s="32" t="n">
        <v>6.94</v>
      </c>
      <c r="Y41" s="32" t="n">
        <v>6.78</v>
      </c>
      <c r="Z41" s="32" t="n">
        <v>0.73</v>
      </c>
      <c r="AA41" s="32" t="n">
        <v>0.71</v>
      </c>
      <c r="AB41" s="32" t="n">
        <v>3.16</v>
      </c>
      <c r="AC41" s="32" t="n">
        <v>3.09</v>
      </c>
      <c r="AD41" s="153" t="n">
        <v>0.1052</v>
      </c>
      <c r="AE41" s="153" t="n">
        <v>0.0636</v>
      </c>
      <c r="AF41" s="153" t="n">
        <v>0.0046</v>
      </c>
      <c r="AG41" s="153" t="n">
        <v>0.1479</v>
      </c>
      <c r="AH41" s="153" t="n">
        <v>0.0314</v>
      </c>
      <c r="AI41" s="153" t="n">
        <v>0.0162</v>
      </c>
      <c r="AJ41" s="153" t="n">
        <v>0.0115</v>
      </c>
      <c r="AK41" s="153" t="n">
        <v>0.0053</v>
      </c>
      <c r="AL41" s="153" t="n">
        <v>0.1446</v>
      </c>
      <c r="AM41" s="153" t="n">
        <v>0.0138</v>
      </c>
      <c r="AN41" s="153" t="n">
        <v>0.0105</v>
      </c>
      <c r="AO41" s="153" t="n">
        <v>-9999.9999</v>
      </c>
      <c r="AP41" s="153" t="n">
        <v>0.0597</v>
      </c>
      <c r="AQ41" s="153"/>
      <c r="AR41" s="153" t="n">
        <v>0.1132</v>
      </c>
      <c r="AS41" s="153" t="n">
        <v>0.1487</v>
      </c>
      <c r="AT41" s="153" t="n">
        <v>0.2619</v>
      </c>
      <c r="AU41" s="153" t="n">
        <v>0.0451</v>
      </c>
      <c r="AV41" s="153" t="n">
        <v>-9999.9999</v>
      </c>
      <c r="AW41" s="153" t="n">
        <v>-9999.9999</v>
      </c>
      <c r="AX41" s="153" t="n">
        <v>0.1314</v>
      </c>
      <c r="AY41" s="153" t="n">
        <v>0.4407</v>
      </c>
      <c r="AZ41" s="153" t="n">
        <v>0.5803</v>
      </c>
      <c r="BA41" s="153" t="n">
        <v>0.0082</v>
      </c>
    </row>
    <row r="42" customFormat="false" ht="15.75" hidden="false" customHeight="false" outlineLevel="0" collapsed="false">
      <c r="A42" s="110" t="n">
        <f aca="false">IF(ISBLANK(VLOOKUP(D42,'[2]Volumes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1171</v>
      </c>
      <c r="E42" s="113" t="n">
        <v>21.3</v>
      </c>
      <c r="F42" s="114" t="n">
        <v>3.7263</v>
      </c>
      <c r="G42" s="136" t="n">
        <v>36.22365</v>
      </c>
      <c r="H42" s="113" t="n">
        <v>60</v>
      </c>
      <c r="I42" s="113" t="n">
        <v>61.1</v>
      </c>
      <c r="J42" s="116" t="n">
        <f aca="false">IF(ISBLANK(D42),"",IF(VLOOKUP(D42,'[2]Volumes flacons'!$A$5:$C$978,2)=0,"",IF(D42&gt;'[2]Volumes flacons'!$A$978,"Mauvais numéro",IF(D42&lt;'[2]Volumes flacons'!$A$5,"Mauvais numéro",(VLOOKUP(D42,'[2]Volumes flacons'!$A$5:$C$978,3))))))</f>
        <v>112.42</v>
      </c>
      <c r="K42" s="117" t="n">
        <f aca="false">IF(ISBLANK(E42),"",(0.000824493-(0.0000040899*E42)+(0.000000076438*E42^2)-(0.00000000082467*E42^3)+(0.0000000000053875*E42^4)))</f>
        <v>0.000765196941676249</v>
      </c>
      <c r="L42" s="117" t="n">
        <f aca="false">IF(ISBLANK(E42),"",(-0.00000572466+(0.00000010227*E42)-(0.0000000016546*E42^2)))</f>
        <v>-4.296984474E-006</v>
      </c>
      <c r="M42" s="117" t="n">
        <f aca="false">IF(ISBLANK(E42),"",IF(ISBLANK(G42),(O42+(K42*35)+(L42*35^1.5)+(0.00000048314*35^2)),(O42+(K42*G42)+(L42*G42^1.5)+(0.00000048314*G42^2))))</f>
        <v>1.02534472536836</v>
      </c>
      <c r="N42" s="118" t="n">
        <f aca="false">IF(ISBLANK(D42),"",IF(ISBLANK(G42),J42*(1+0.00001*(35-20)),J42*(1+0.00001*(G42-20))))</f>
        <v>112.43823862733</v>
      </c>
      <c r="O42" s="117" t="n">
        <f aca="false">IF(ISBLANK(E42),"",(0.999842594+(0.00006793952*E42)-(0.00000909529*E42^2)+(0.0000001001685*E42^3)-(0.000000001120083*E42^4)+(0.000000000006536332*E42^5)))</f>
        <v>0.997929356909852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N°",IF(AND(D42&gt;499,D42&lt;1141),"Err.N°",(((((F42)+'[2]Correction de volume'!$G$7)*(($P$21)*($P$19)*5598)/(($R$16)-($R$17)))-(($P$27)*1000))/((N42)-($P$26))))))))))))</f>
        <v>3.79257963829394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3.69883371363855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169.376606646207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165.189913651098</v>
      </c>
      <c r="T42" s="32" t="n">
        <v>0.11</v>
      </c>
      <c r="U42" s="32" t="n">
        <v>0.11</v>
      </c>
      <c r="V42" s="32" t="n">
        <v>5.82</v>
      </c>
      <c r="W42" s="32" t="n">
        <v>5.69</v>
      </c>
      <c r="X42" s="32" t="n">
        <v>5.71</v>
      </c>
      <c r="Y42" s="32" t="n">
        <v>5.58</v>
      </c>
      <c r="Z42" s="32" t="n">
        <v>0.7</v>
      </c>
      <c r="AA42" s="32" t="n">
        <v>0.68</v>
      </c>
      <c r="AB42" s="32" t="n">
        <v>2.92</v>
      </c>
      <c r="AC42" s="32" t="n">
        <v>2.85</v>
      </c>
      <c r="AD42" s="153" t="n">
        <v>0.125</v>
      </c>
      <c r="AE42" s="153" t="n">
        <v>0.0635</v>
      </c>
      <c r="AF42" s="153" t="n">
        <v>0.0092</v>
      </c>
      <c r="AG42" s="153" t="n">
        <v>0.1646</v>
      </c>
      <c r="AH42" s="153" t="n">
        <v>0.0409</v>
      </c>
      <c r="AI42" s="153" t="n">
        <v>0.0202</v>
      </c>
      <c r="AJ42" s="153" t="n">
        <v>0.018</v>
      </c>
      <c r="AK42" s="153" t="n">
        <v>0.008</v>
      </c>
      <c r="AL42" s="153" t="n">
        <v>0.2106</v>
      </c>
      <c r="AM42" s="153" t="n">
        <v>0.0194</v>
      </c>
      <c r="AN42" s="153" t="n">
        <v>0.0087</v>
      </c>
      <c r="AO42" s="153" t="n">
        <v>-9999.9999</v>
      </c>
      <c r="AP42" s="153" t="n">
        <v>0.1224</v>
      </c>
      <c r="AQ42" s="153"/>
      <c r="AR42" s="153" t="n">
        <v>0.1413</v>
      </c>
      <c r="AS42" s="153" t="n">
        <v>0.1999</v>
      </c>
      <c r="AT42" s="153" t="n">
        <v>0.3412</v>
      </c>
      <c r="AU42" s="153" t="n">
        <v>0.0644</v>
      </c>
      <c r="AV42" s="153" t="n">
        <v>-9999.9999</v>
      </c>
      <c r="AW42" s="153" t="n">
        <v>-9999.9999</v>
      </c>
      <c r="AX42" s="153" t="n">
        <v>0.2092</v>
      </c>
      <c r="AY42" s="153" t="n">
        <v>0.5572</v>
      </c>
      <c r="AZ42" s="153" t="n">
        <v>0.7768</v>
      </c>
      <c r="BA42" s="153" t="n">
        <v>0.0104</v>
      </c>
    </row>
    <row r="43" customFormat="false" ht="15.75" hidden="false" customHeight="false" outlineLevel="0" collapsed="false">
      <c r="A43" s="110" t="n">
        <f aca="false">IF(ISBLANK(VLOOKUP(D43,'[2]Volumes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1172</v>
      </c>
      <c r="E43" s="113" t="n">
        <v>21.3</v>
      </c>
      <c r="F43" s="114" t="n">
        <v>3.7126</v>
      </c>
      <c r="G43" s="136" t="n">
        <v>36.2161</v>
      </c>
      <c r="H43" s="113" t="n">
        <v>60</v>
      </c>
      <c r="I43" s="113" t="n">
        <v>61.2</v>
      </c>
      <c r="J43" s="116" t="n">
        <f aca="false">IF(ISBLANK(D43),"",IF(VLOOKUP(D43,'[2]Volumes flacons'!$A$5:$C$978,2)=0,"",IF(D43&gt;'[2]Volumes flacons'!$A$978,"Mauvais numéro",IF(D43&lt;'[2]Volumes flacons'!$A$5,"Mauvais numéro",(VLOOKUP(D43,'[2]Volumes flacons'!$A$5:$C$978,3))))))</f>
        <v>112.69</v>
      </c>
      <c r="K43" s="117" t="n">
        <f aca="false">IF(ISBLANK(E43),"",(0.000824493-(0.0000040899*E43)+(0.000000076438*E43^2)-(0.00000000082467*E43^3)+(0.0000000000053875*E43^4)))</f>
        <v>0.000765196941676249</v>
      </c>
      <c r="L43" s="117" t="n">
        <f aca="false">IF(ISBLANK(E43),"",(-0.00000572466+(0.00000010227*E43)-(0.0000000016546*E43^2)))</f>
        <v>-4.296984474E-006</v>
      </c>
      <c r="M43" s="117" t="n">
        <f aca="false">IF(ISBLANK(E43),"",IF(ISBLANK(G43),(O43+(K43*35)+(L43*35^1.5)+(0.00000048314*35^2)),(O43+(K43*G43)+(L43*G43^1.5)+(0.00000048314*G43^2))))</f>
        <v>1.02533897676286</v>
      </c>
      <c r="N43" s="118" t="n">
        <f aca="false">IF(ISBLANK(D43),"",IF(ISBLANK(G43),J43*(1+0.00001*(35-20)),J43*(1+0.00001*(G43-20))))</f>
        <v>112.70827392309</v>
      </c>
      <c r="O43" s="117" t="n">
        <f aca="false">IF(ISBLANK(E43),"",(0.999842594+(0.00006793952*E43)-(0.00000909529*E43^2)+(0.0000001001685*E43^3)-(0.000000001120083*E43^4)+(0.000000000006536332*E43^5)))</f>
        <v>0.997929356909852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N°",IF(AND(D43&gt;499,D43&lt;1141),"Err.N°",(((((F43)+'[2]Correction de volume'!$G$7)*(($P$21)*($P$19)*5598)/(($R$16)-($R$17)))-(($P$27)*1000))/((N43)-($P$26))))))))))))</f>
        <v>3.76936086363149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3.67620947711546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168.339656169782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164.179515247976</v>
      </c>
      <c r="T43" s="32" t="n">
        <v>0.09</v>
      </c>
      <c r="U43" s="32" t="n">
        <v>0.09</v>
      </c>
      <c r="V43" s="32" t="n">
        <v>5.92</v>
      </c>
      <c r="W43" s="32" t="n">
        <v>5.78</v>
      </c>
      <c r="X43" s="32" t="n">
        <v>5.83</v>
      </c>
      <c r="Y43" s="32" t="n">
        <v>5.7</v>
      </c>
      <c r="Z43" s="32" t="n">
        <v>0.65</v>
      </c>
      <c r="AA43" s="32" t="n">
        <v>0.64</v>
      </c>
      <c r="AB43" s="32" t="n">
        <v>2.89</v>
      </c>
      <c r="AC43" s="32" t="n">
        <v>2.82</v>
      </c>
      <c r="AD43" s="153"/>
      <c r="AE43" s="153"/>
      <c r="AF43" s="153"/>
      <c r="AG43" s="153"/>
      <c r="AH43" s="153"/>
      <c r="AI43" s="153"/>
      <c r="AJ43" s="153"/>
      <c r="AK43" s="153"/>
      <c r="AL43" s="153"/>
      <c r="AM43" s="153"/>
      <c r="AN43" s="153"/>
      <c r="AO43" s="153"/>
      <c r="AP43" s="153"/>
      <c r="AQ43" s="153"/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</row>
    <row r="44" customFormat="false" ht="15.75" hidden="false" customHeight="false" outlineLevel="0" collapsed="false">
      <c r="A44" s="110" t="n">
        <f aca="false">IF(ISBLANK(VLOOKUP(D44,'[2]Volumes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1173</v>
      </c>
      <c r="E44" s="113" t="n">
        <v>26.5</v>
      </c>
      <c r="F44" s="114" t="n">
        <v>4.641</v>
      </c>
      <c r="G44" s="136" t="n">
        <v>36.31595</v>
      </c>
      <c r="H44" s="113" t="n">
        <v>40</v>
      </c>
      <c r="I44" s="113" t="n">
        <v>41.2</v>
      </c>
      <c r="J44" s="116" t="n">
        <f aca="false">IF(ISBLANK(D44),"",IF(VLOOKUP(D44,'[2]Volumes flacons'!$A$5:$C$978,2)=0,"",IF(D44&gt;'[2]Volumes flacons'!$A$978,"Mauvais numéro",IF(D44&lt;'[2]Volumes flacons'!$A$5,"Mauvais numéro",(VLOOKUP(D44,'[2]Volumes flacons'!$A$5:$C$978,3))))))</f>
        <v>111.62</v>
      </c>
      <c r="K44" s="117" t="n">
        <f aca="false">IF(ISBLANK(E44),"",(0.000824493-(0.0000040899*E44)+(0.000000076438*E44^2)-(0.00000000082467*E44^3)+(0.0000000000053875*E44^4)))</f>
        <v>0.000757099308950469</v>
      </c>
      <c r="L44" s="117" t="n">
        <f aca="false">IF(ISBLANK(E44),"",(-0.00000572466+(0.00000010227*E44)-(0.0000000016546*E44^2)))</f>
        <v>-4.17644785E-006</v>
      </c>
      <c r="M44" s="117" t="n">
        <f aca="false">IF(ISBLANK(E44),"",IF(ISBLANK(G44),(O44+(K44*35)+(L44*35^1.5)+(0.00000048314*35^2)),(O44+(K44*G44)+(L44*G44^1.5)+(0.00000048314*G44^2))))</f>
        <v>1.02387092255283</v>
      </c>
      <c r="N44" s="118" t="n">
        <f aca="false">IF(ISBLANK(D44),"",IF(ISBLANK(G44),J44*(1+0.00001*(35-20)),J44*(1+0.00001*(G44-20))))</f>
        <v>111.63821186339</v>
      </c>
      <c r="O44" s="117" t="n">
        <f aca="false">IF(ISBLANK(E44),"",(0.999842594+(0.00006793952*E44)-(0.00000909529*E44^2)+(0.0000001001685*E44^3)-(0.000000001120083*E44^4)+(0.000000000006536332*E44^5)))</f>
        <v>0.996652968265666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N°",IF(AND(D44&gt;499,D44&lt;1141),"Err.N°",(((((F44)+'[2]Correction de volume'!$G$7)*(($P$21)*($P$19)*5598)/(($R$16)-($R$17)))-(($P$27)*1000))/((N44)-($P$26))))))))))))</f>
        <v>4.76186678638287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4.65084678302033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212.664970679859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207.706817329688</v>
      </c>
      <c r="T44" s="32" t="n">
        <v>0</v>
      </c>
      <c r="U44" s="32" t="n">
        <v>0</v>
      </c>
      <c r="V44" s="32" t="n">
        <v>0.04</v>
      </c>
      <c r="W44" s="32" t="n">
        <v>0.04</v>
      </c>
      <c r="X44" s="32" t="n">
        <v>0.04</v>
      </c>
      <c r="Y44" s="32" t="n">
        <v>0.04</v>
      </c>
      <c r="Z44" s="32" t="n">
        <v>0.07</v>
      </c>
      <c r="AA44" s="32" t="n">
        <v>0.07</v>
      </c>
      <c r="AB44" s="32" t="n">
        <v>1.2</v>
      </c>
      <c r="AC44" s="32" t="n">
        <v>1.17</v>
      </c>
      <c r="AD44" s="153" t="n">
        <v>0.0087</v>
      </c>
      <c r="AE44" s="153" t="n">
        <v>0.016</v>
      </c>
      <c r="AF44" s="153" t="n">
        <v>0.0109</v>
      </c>
      <c r="AG44" s="153" t="n">
        <v>0.0113</v>
      </c>
      <c r="AH44" s="153" t="n">
        <v>0.008</v>
      </c>
      <c r="AI44" s="153" t="n">
        <v>0.0015</v>
      </c>
      <c r="AJ44" s="153" t="n">
        <v>-9999.9999</v>
      </c>
      <c r="AK44" s="153" t="n">
        <v>0.0018</v>
      </c>
      <c r="AL44" s="153" t="n">
        <v>0.0473</v>
      </c>
      <c r="AM44" s="153" t="n">
        <v>0.0082</v>
      </c>
      <c r="AN44" s="153" t="n">
        <v>0.0018</v>
      </c>
      <c r="AO44" s="153" t="n">
        <v>-9999.9999</v>
      </c>
      <c r="AP44" s="153" t="n">
        <v>0.1338</v>
      </c>
      <c r="AQ44" s="153"/>
      <c r="AR44" s="153" t="n">
        <v>0.01</v>
      </c>
      <c r="AS44" s="153" t="n">
        <v>0.0133</v>
      </c>
      <c r="AT44" s="153" t="n">
        <v>0.0233</v>
      </c>
      <c r="AU44" s="153" t="n">
        <v>0.0211</v>
      </c>
      <c r="AV44" s="153" t="n">
        <v>-9999.9999</v>
      </c>
      <c r="AW44" s="153" t="n">
        <v>-9999.9999</v>
      </c>
      <c r="AX44" s="153" t="n">
        <v>0.081</v>
      </c>
      <c r="AY44" s="153" t="n">
        <v>0.1219</v>
      </c>
      <c r="AZ44" s="153" t="n">
        <v>0.205</v>
      </c>
      <c r="BA44" s="153" t="n">
        <v>0.0021</v>
      </c>
    </row>
    <row r="45" customFormat="false" ht="15.75" hidden="false" customHeight="false" outlineLevel="0" collapsed="false">
      <c r="A45" s="110" t="n">
        <f aca="false">IF(ISBLANK(VLOOKUP(D45,'[2]Volumes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1175</v>
      </c>
      <c r="E45" s="113" t="n">
        <v>26.5</v>
      </c>
      <c r="F45" s="114" t="n">
        <v>4.6414</v>
      </c>
      <c r="G45" s="136"/>
      <c r="H45" s="113" t="n">
        <v>40</v>
      </c>
      <c r="I45" s="113" t="n">
        <v>41.1</v>
      </c>
      <c r="J45" s="116" t="n">
        <f aca="false">IF(ISBLANK(D45),"",IF(VLOOKUP(D45,'[2]Volumes flacons'!$A$5:$C$978,2)=0,"",IF(D45&gt;'[2]Volumes flacons'!$A$978,"Mauvais numéro",IF(D45&lt;'[2]Volumes flacons'!$A$5,"Mauvais numéro",(VLOOKUP(D45,'[2]Volumes flacons'!$A$5:$C$978,3))))))</f>
        <v>112.68</v>
      </c>
      <c r="K45" s="117" t="n">
        <f aca="false">IF(ISBLANK(E45),"",(0.000824493-(0.0000040899*E45)+(0.000000076438*E45^2)-(0.00000000082467*E45^3)+(0.0000000000053875*E45^4)))</f>
        <v>0.000757099308950469</v>
      </c>
      <c r="L45" s="117" t="n">
        <f aca="false">IF(ISBLANK(E45),"",(-0.00000572466+(0.00000010227*E45)-(0.0000000016546*E45^2)))</f>
        <v>-4.17644785E-006</v>
      </c>
      <c r="M45" s="117" t="n">
        <f aca="false">IF(ISBLANK(E45),"",IF(ISBLANK(G45),(O45+(K45*35)+(L45*35^1.5)+(0.00000048314*35^2)),(O45+(K45*G45)+(L45*G45^1.5)+(0.00000048314*G45^2))))</f>
        <v>1.02287850362476</v>
      </c>
      <c r="N45" s="118" t="n">
        <f aca="false">IF(ISBLANK(D45),"",IF(ISBLANK(G45),J45*(1+0.00001*(35-20)),J45*(1+0.00001*(G45-20))))</f>
        <v>112.696902</v>
      </c>
      <c r="O45" s="117" t="n">
        <f aca="false">IF(ISBLANK(E45),"",(0.999842594+(0.00006793952*E45)-(0.00000909529*E45^2)+(0.0000001001685*E45^3)-(0.000000001120083*E45^4)+(0.000000000006536332*E45^5)))</f>
        <v>0.996652968265666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N°",IF(AND(D45&gt;499,D45&lt;1141),"Err.N°",(((((F45)+'[2]Correction de volume'!$G$7)*(($P$21)*($P$19)*5598)/(($R$16)-($R$17)))-(($P$27)*1000))/((N45)-($P$26))))))))))))</f>
        <v>4.71672602206516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4.61122802498103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210.64898414543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205.937443595653</v>
      </c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</row>
    <row r="46" customFormat="false" ht="15.75" hidden="false" customHeight="false" outlineLevel="0" collapsed="false">
      <c r="A46" s="110" t="n">
        <f aca="false">IF(ISBLANK(VLOOKUP(D46,'[2]Volumes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1176</v>
      </c>
      <c r="E46" s="113" t="n">
        <v>28.2</v>
      </c>
      <c r="F46" s="114" t="n">
        <v>4.5501</v>
      </c>
      <c r="G46" s="136" t="n">
        <v>35.987</v>
      </c>
      <c r="H46" s="113" t="n">
        <v>20</v>
      </c>
      <c r="I46" s="113" t="n">
        <v>21</v>
      </c>
      <c r="J46" s="116" t="n">
        <f aca="false">IF(ISBLANK(D46),"",IF(VLOOKUP(D46,'[2]Volumes flacons'!$A$5:$C$989,2)=0,"",IF(D46&gt;'[2]Volumes flacons'!$A$989,"Mauvais numéro",IF(D46&lt;'[2]Volumes flacons'!$A$5,"Mauvais numéro",(VLOOKUP(D46,'[2]Volumes flacons'!$A$5:$C$989,3))))))</f>
        <v>113.18</v>
      </c>
      <c r="K46" s="117" t="n">
        <f aca="false">IF(ISBLANK(E46),"",(0.000824493-(0.0000040899*E46)+(0.000000076438*E46^2)-(0.00000000082467*E46^3)+(0.0000000000053875*E46^4)))</f>
        <v>0.00075485760789126</v>
      </c>
      <c r="L46" s="117" t="n">
        <f aca="false">IF(ISBLANK(E46),"",(-0.00000572466+(0.00000010227*E46)-(0.0000000016546*E46^2)))</f>
        <v>-4.156450104E-006</v>
      </c>
      <c r="M46" s="117" t="n">
        <f aca="false">IF(ISBLANK(E46),"",IF(ISBLANK(G46),(O46+(K46*35)+(L46*35^1.5)+(0.00000048314*35^2)),(O46+(K46*G46)+(L46*G46^1.5)+(0.00000048314*G46^2))))</f>
        <v>1.02307357679655</v>
      </c>
      <c r="N46" s="118" t="n">
        <f aca="false">IF(ISBLANK(D46),"",IF(ISBLANK(G46),J46*(1+0.00001*(35-20)),J46*(1+0.00001*(G46-20))))</f>
        <v>113.1980940866</v>
      </c>
      <c r="O46" s="117" t="n">
        <f aca="false">IF(ISBLANK(E46),"",(0.999842594+(0.00006793952*E46)-(0.00000909529*E46^2)+(0.0000001001685*E46^3)-(0.000000001120083*E46^4)+(0.000000000006536332*E46^5)))</f>
        <v>0.996180125720464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N°",IF(AND(D46&gt;499,D46&lt;1141),"Err.N°",(((((F46)+'[2]Correction de volume'!$G$7)*(($P$21)*($P$19)*5598)/(($R$16)-($R$17)))-(($P$27)*1000))/((N46)-($P$26))))))))))))</f>
        <v>4.60279641664987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4.49898865638007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205.560887967583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200.924833393934</v>
      </c>
      <c r="T46" s="32" t="n">
        <v>0</v>
      </c>
      <c r="U46" s="32" t="n">
        <v>0</v>
      </c>
      <c r="V46" s="32" t="n">
        <v>0.03</v>
      </c>
      <c r="W46" s="32" t="n">
        <v>0.03</v>
      </c>
      <c r="X46" s="32" t="n">
        <v>0.03</v>
      </c>
      <c r="Y46" s="32" t="n">
        <v>0.03</v>
      </c>
      <c r="Z46" s="32" t="n">
        <v>0.04</v>
      </c>
      <c r="AA46" s="32" t="n">
        <v>0.04</v>
      </c>
      <c r="AB46" s="32" t="n">
        <v>1.09</v>
      </c>
      <c r="AC46" s="32" t="n">
        <v>1.07</v>
      </c>
      <c r="AD46" s="153" t="n">
        <v>0.0065</v>
      </c>
      <c r="AE46" s="153" t="n">
        <v>0.0094</v>
      </c>
      <c r="AF46" s="153" t="n">
        <v>0.0066</v>
      </c>
      <c r="AG46" s="153" t="n">
        <v>0.0069</v>
      </c>
      <c r="AH46" s="153" t="n">
        <v>0.0065</v>
      </c>
      <c r="AI46" s="153" t="n">
        <v>-9999.9999</v>
      </c>
      <c r="AJ46" s="153" t="n">
        <v>-9999.9999</v>
      </c>
      <c r="AK46" s="153" t="n">
        <v>0.0017</v>
      </c>
      <c r="AL46" s="153" t="n">
        <v>0.025</v>
      </c>
      <c r="AM46" s="153" t="n">
        <v>0.0072</v>
      </c>
      <c r="AN46" s="153" t="n">
        <v>-9999.9999</v>
      </c>
      <c r="AO46" s="153" t="n">
        <v>-9999.9999</v>
      </c>
      <c r="AP46" s="153" t="n">
        <v>0.1139</v>
      </c>
      <c r="AQ46" s="153"/>
      <c r="AR46" s="153" t="n">
        <v>0.0043</v>
      </c>
      <c r="AS46" s="153" t="n">
        <v>0.0066</v>
      </c>
      <c r="AT46" s="153" t="n">
        <v>0.0109</v>
      </c>
      <c r="AU46" s="153" t="n">
        <v>0.0147</v>
      </c>
      <c r="AV46" s="153" t="n">
        <v>-9999.9999</v>
      </c>
      <c r="AW46" s="153" t="n">
        <v>-9999.9999</v>
      </c>
      <c r="AX46" s="153" t="n">
        <v>0.0553</v>
      </c>
      <c r="AY46" s="153" t="n">
        <v>0.0722</v>
      </c>
      <c r="AZ46" s="153" t="n">
        <v>0.1286</v>
      </c>
      <c r="BA46" s="153" t="n">
        <v>0.001</v>
      </c>
    </row>
    <row r="47" customFormat="false" ht="15.75" hidden="false" customHeight="false" outlineLevel="0" collapsed="false">
      <c r="A47" s="110" t="n">
        <f aca="false">IF(ISBLANK(VLOOKUP(D47,'[2]Volumes flacons'!A5:C623,3)),0,1)</f>
        <v>1</v>
      </c>
      <c r="B47" s="111" t="n">
        <f aca="false">IF(ISBLANK(D47),0,IF(ISBLANK(E47),0,IF(ISBLANK(F47),0,1)))</f>
        <v>1</v>
      </c>
      <c r="C47" s="112" t="n">
        <v>13</v>
      </c>
      <c r="D47" s="113" t="n">
        <v>2059</v>
      </c>
      <c r="E47" s="113" t="n">
        <v>28.5</v>
      </c>
      <c r="F47" s="114" t="n">
        <v>4.6053</v>
      </c>
      <c r="G47" s="136" t="n">
        <v>35.8935</v>
      </c>
      <c r="H47" s="113" t="n">
        <v>0</v>
      </c>
      <c r="I47" s="113" t="n">
        <v>3.4</v>
      </c>
      <c r="J47" s="116" t="n">
        <f aca="false">IF(ISBLANK(D47),"",IF(VLOOKUP(D47,'[2]Volumes flacons'!$A$5:$C$989,2)=0,"",IF(D47&gt;'[2]Volumes flacons'!$A$989,"Mauvais numéro",IF(D47&lt;'[2]Volumes flacons'!$A$5,"Mauvais numéro",(VLOOKUP(D47,'[2]Volumes flacons'!$A$5:$C$989,3))))))</f>
        <v>116.046877152726</v>
      </c>
      <c r="K47" s="117" t="n">
        <f aca="false">IF(ISBLANK(E47),"",(0.000824493-(0.0000040899*E47)+(0.000000076438*E47^2)-(0.00000000082467*E47^3)+(0.0000000000053875*E47^4)))</f>
        <v>0.000754481630047969</v>
      </c>
      <c r="L47" s="117" t="n">
        <f aca="false">IF(ISBLANK(E47),"",(-0.00000572466+(0.00000010227*E47)-(0.0000000016546*E47^2)))</f>
        <v>-4.15391385E-006</v>
      </c>
      <c r="M47" s="117" t="n">
        <f aca="false">IF(ISBLANK(E47),"",IF(ISBLANK(G47),(O47+(K47*35)+(L47*35^1.5)+(0.00000048314*35^2)),(O47+(K47*G47)+(L47*G47^1.5)+(0.00000048314*G47^2))))</f>
        <v>1.02290413094021</v>
      </c>
      <c r="N47" s="118" t="n">
        <f aca="false">IF(ISBLANK(D47),"",IF(ISBLANK(G47),J47*(1+0.00001*(35-20)),J47*(1+0.00001*(G47-20))))</f>
        <v>116.065321063146</v>
      </c>
      <c r="O47" s="117" t="n">
        <f aca="false">IF(ISBLANK(E47),"",(0.999842594+(0.00006793952*E47)-(0.00000909529*E47^2)+(0.0000001001685*E47^3)-(0.000000001120083*E47^4)+(0.000000000006536332*E47^5)))</f>
        <v>0.996093961161005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N°",IF(AND(D47&gt;499,D47&lt;1141),"Err.N°",(((((F47)+'[2]Correction de volume'!$G$7)*(($P$21)*($P$19)*5598)/(($R$16)-($R$17)))-(($P$27)*1000))/((N47)-($P$26))))))))))))</f>
        <v>4.54169873037842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4.44000429072849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202.8322652987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198.290591623934</v>
      </c>
      <c r="T47" s="32" t="n">
        <v>0</v>
      </c>
      <c r="U47" s="32" t="n">
        <v>0</v>
      </c>
      <c r="V47" s="32" t="n">
        <v>0.04</v>
      </c>
      <c r="W47" s="32" t="n">
        <v>0.04</v>
      </c>
      <c r="X47" s="32" t="n">
        <v>0.04</v>
      </c>
      <c r="Y47" s="32" t="n">
        <v>0.04</v>
      </c>
      <c r="Z47" s="32" t="n">
        <v>0.03</v>
      </c>
      <c r="AA47" s="32" t="n">
        <v>0.03</v>
      </c>
      <c r="AB47" s="32" t="n">
        <v>1.07</v>
      </c>
      <c r="AC47" s="32" t="n">
        <v>1.05</v>
      </c>
      <c r="AD47" s="153" t="n">
        <v>0.0046</v>
      </c>
      <c r="AE47" s="153" t="n">
        <v>0.0073</v>
      </c>
      <c r="AF47" s="153" t="n">
        <v>0.0066</v>
      </c>
      <c r="AG47" s="153" t="n">
        <v>0.005</v>
      </c>
      <c r="AH47" s="153" t="n">
        <v>0.0048</v>
      </c>
      <c r="AI47" s="153" t="n">
        <v>-9999.9999</v>
      </c>
      <c r="AJ47" s="153" t="n">
        <v>-9999.9999</v>
      </c>
      <c r="AK47" s="153" t="n">
        <v>0.0011</v>
      </c>
      <c r="AL47" s="153" t="n">
        <v>0.0195</v>
      </c>
      <c r="AM47" s="153" t="n">
        <v>0.0058</v>
      </c>
      <c r="AN47" s="153" t="n">
        <v>-9999.9999</v>
      </c>
      <c r="AO47" s="153" t="n">
        <v>-9999.9999</v>
      </c>
      <c r="AP47" s="153" t="n">
        <v>0.1016</v>
      </c>
      <c r="AQ47" s="153"/>
      <c r="AR47" s="153" t="n">
        <v>0.0058</v>
      </c>
      <c r="AS47" s="153" t="n">
        <v>0.0078</v>
      </c>
      <c r="AT47" s="153" t="n">
        <v>0.0136</v>
      </c>
      <c r="AU47" s="153" t="n">
        <v>0.0146</v>
      </c>
      <c r="AV47" s="153" t="n">
        <v>-9999.9999</v>
      </c>
      <c r="AW47" s="153" t="n">
        <v>-9999.9999</v>
      </c>
      <c r="AX47" s="153" t="n">
        <v>0.0491</v>
      </c>
      <c r="AY47" s="153" t="n">
        <v>0.064</v>
      </c>
      <c r="AZ47" s="153" t="n">
        <v>0.1147</v>
      </c>
      <c r="BA47" s="153" t="n">
        <v>0.0015</v>
      </c>
    </row>
    <row r="48" customFormat="false" ht="15.75" hidden="false" customHeight="false" outlineLevel="0" collapsed="false">
      <c r="A48" s="110" t="n">
        <f aca="false">IF(ISBLANK(VLOOKUP(D48,'[2]Volumes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24"/>
      <c r="G48" s="261"/>
      <c r="H48" s="113"/>
      <c r="I48" s="113"/>
      <c r="J48" s="116" t="str">
        <f aca="false">IF(ISBLANK(D48),"",IF(VLOOKUP(D48,'[2]Volumes flacons'!$A$5:$C$989,2)=0,"",IF(D48&gt;'[2]Volumes flacons'!$A$989,"Mauvais numéro",IF(D48&lt;'[2]Volumes flacons'!$A$5,"Mauvais numéro",(VLOOKUP(D48,'[2]Volumes flacons'!$A$5:$C$989,3))))))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N°",IF(AND(D48&gt;499,D48&lt;1141),"Err.N°",(((((F48)+'[2]Correction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</row>
    <row r="49" customFormat="false" ht="15.75" hidden="false" customHeight="false" outlineLevel="0" collapsed="false">
      <c r="A49" s="110" t="n">
        <f aca="false">IF(ISBLANK(VLOOKUP(D49,'[2]Volumes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261"/>
      <c r="H49" s="113"/>
      <c r="I49" s="113"/>
      <c r="J49" s="116" t="str">
        <f aca="false">IF(ISBLANK(D49),"",IF(VLOOKUP(D49,'[2]Volumes flacons'!$A$5:$C$989,2)=0,"",IF(D49&gt;'[2]Volumes flacons'!$A$989,"Mauvais numéro",IF(D49&lt;'[2]Volumes flacons'!$A$5,"Mauvais numéro",(VLOOKUP(D49,'[2]Volumes flacons'!$A$5:$C$989,3))))))</f>
        <v/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N°",IF(AND(D49&gt;499,D49&lt;1141),"Err.N°",(((((F49)+'[2]Correction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2"/>
      <c r="W49" s="122"/>
      <c r="X49" s="122"/>
      <c r="Y49" s="122"/>
      <c r="Z49" s="32"/>
      <c r="AA49" s="32"/>
      <c r="AB49" s="122"/>
      <c r="AC49" s="122"/>
    </row>
    <row r="50" customFormat="false" ht="15.75" hidden="false" customHeight="false" outlineLevel="0" collapsed="false">
      <c r="A50" s="110" t="n">
        <f aca="false">IF(ISBLANK(VLOOKUP(D50,'[2]Volumes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261"/>
      <c r="H50" s="113"/>
      <c r="I50" s="113"/>
      <c r="J50" s="116" t="str">
        <f aca="false">IF(ISBLANK(D50),"",IF(VLOOKUP(D50,'[2]Volumes flacons'!$A$5:$C$989,2)=0,"",IF(D50&gt;'[2]Volumes flacons'!$A$989,"Mauvais numéro",IF(D50&lt;'[2]Volumes flacons'!$A$5,"Mauvais numéro",(VLOOKUP(D50,'[2]Volumes flacons'!$A$5:$C$989,3))))))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N°",IF(AND(D50&gt;499,D50&lt;1141),"Err.N°",(((((F50)+'[2]Correction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</row>
    <row r="51" customFormat="false" ht="15.75" hidden="false" customHeight="false" outlineLevel="0" collapsed="false">
      <c r="A51" s="110" t="n">
        <f aca="false">IF(ISBLANK(VLOOKUP(D51,'[2]Volumes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261"/>
      <c r="H51" s="113"/>
      <c r="I51" s="113"/>
      <c r="J51" s="116" t="str">
        <f aca="false">IF(ISBLANK(D51),"",IF(VLOOKUP(D51,'[2]Volumes flacons'!$A$5:$C$989,2)=0,"",IF(D51&gt;'[2]Volumes flacons'!$A$989,"Mauvais numéro",IF(D51&lt;'[2]Volumes flacons'!$A$5,"Mauvais numéro",(VLOOKUP(D51,'[2]Volumes flacons'!$A$5:$C$989,3))))))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N°",IF(AND(D51&gt;499,D51&lt;1141),"Err.N°",(((((F51)+'[2]Correction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</row>
    <row r="52" customFormat="false" ht="15.75" hidden="false" customHeight="false" outlineLevel="0" collapsed="false">
      <c r="A52" s="110" t="n">
        <f aca="false">IF(ISBLANK(VLOOKUP(D52,'[2]Volumes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261"/>
      <c r="H52" s="113"/>
      <c r="I52" s="113"/>
      <c r="J52" s="116" t="str">
        <f aca="false">IF(ISBLANK(D52),"",IF(VLOOKUP(D52,'[2]Volumes flacons'!$A$5:$C$989,2)=0,"",IF(D52&gt;'[2]Volumes flacons'!$A$989,"Mauvais numéro",IF(D52&lt;'[2]Volumes flacons'!$A$5,"Mauvais numéro",(VLOOKUP(D52,'[2]Volumes flacons'!$A$5:$C$989,3))))))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N°",IF(AND(D52&gt;499,D52&lt;1141),"Err.N°",(((((F52)+'[2]Correction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</row>
    <row r="53" customFormat="false" ht="15.75" hidden="false" customHeight="false" outlineLevel="0" collapsed="false">
      <c r="A53" s="110" t="n">
        <f aca="false">IF(ISBLANK(VLOOKUP(D53,'[2]Volumes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261"/>
      <c r="H53" s="113"/>
      <c r="I53" s="113"/>
      <c r="J53" s="116" t="str">
        <f aca="false">IF(ISBLANK(D53),"",IF(VLOOKUP(D53,'[2]Volumes flacons'!$A$5:$C$989,2)=0,"",IF(D53&gt;'[2]Volumes flacons'!$A$989,"Mauvais numéro",IF(D53&lt;'[2]Volumes flacons'!$A$5,"Mauvais numéro",(VLOOKUP(D53,'[2]Volumes flacons'!$A$5:$C$989,3))))))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N°",IF(AND(D53&gt;499,D53&lt;1141),"Err.N°",(((((F53)+'[2]Correction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</row>
    <row r="54" customFormat="false" ht="15.75" hidden="false" customHeight="false" outlineLevel="0" collapsed="false">
      <c r="A54" s="110" t="n">
        <f aca="false">IF(ISBLANK(VLOOKUP(D54,'[2]Volumes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261"/>
      <c r="H54" s="113"/>
      <c r="I54" s="113"/>
      <c r="J54" s="116" t="str">
        <f aca="false">IF(ISBLANK(D54),"",IF(VLOOKUP(D54,'[2]Volumes flacons'!$A$5:$C$989,2)=0,"",IF(D54&gt;'[2]Volumes flacons'!$A$989,"Mauvais numéro",IF(D54&lt;'[2]Volumes flacons'!$A$5,"Mauvais numéro",(VLOOKUP(D54,'[2]Volumes flacons'!$A$5:$C$989,3))))))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N°",IF(AND(D54&gt;499,D54&lt;1141),"Err.N°",(((((F54)+'[2]Correction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</row>
    <row r="55" customFormat="false" ht="15.75" hidden="false" customHeight="false" outlineLevel="0" collapsed="false">
      <c r="A55" s="110" t="n">
        <f aca="false">IF(ISBLANK(VLOOKUP(D55,'[2]Volumes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4"/>
      <c r="G55" s="261"/>
      <c r="H55" s="113"/>
      <c r="I55" s="113"/>
      <c r="J55" s="116" t="str">
        <f aca="false">IF(ISBLANK(D55),"",IF(VLOOKUP(D55,'[2]Volumes flacons'!$A$5:$C$989,2)=0,"",IF(D55&gt;'[2]Volumes flacons'!$A$989,"Mauvais numéro",IF(D55&lt;'[2]Volumes flacons'!$A$5,"Mauvais numéro",(VLOOKUP(D55,'[2]Volumes flacons'!$A$5:$C$989,3))))))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N°",IF(AND(D55&gt;499,D55&lt;1141),"Err.N°",(((((F55)+'[2]Correction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</row>
    <row r="56" customFormat="false" ht="15.75" hidden="false" customHeight="false" outlineLevel="0" collapsed="false">
      <c r="A56" s="110" t="n">
        <f aca="false">IF(ISBLANK(VLOOKUP(D56,'[2]Volumes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4"/>
      <c r="G56" s="261"/>
      <c r="H56" s="113"/>
      <c r="I56" s="113"/>
      <c r="J56" s="116" t="str">
        <f aca="false">IF(ISBLANK(D56),"",IF(VLOOKUP(D56,'[2]Volumes flacons'!$A$5:$C$989,2)=0,"",IF(D56&gt;'[2]Volumes flacons'!$A$989,"Mauvais numéro",IF(D56&lt;'[2]Volumes flacons'!$A$5,"Mauvais numéro",(VLOOKUP(D56,'[2]Volumes flacons'!$A$5:$C$989,3))))))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N°",IF(AND(D56&gt;499,D56&lt;1141),"Err.N°",(((((F56)+'[2]Correction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</row>
    <row r="57" customFormat="false" ht="15.75" hidden="false" customHeight="false" outlineLevel="0" collapsed="false">
      <c r="A57" s="110" t="n">
        <f aca="false">IF(ISBLANK(VLOOKUP(D57,'[2]Volumes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4"/>
      <c r="G57" s="261"/>
      <c r="H57" s="113"/>
      <c r="I57" s="113"/>
      <c r="J57" s="116" t="str">
        <f aca="false">IF(ISBLANK(D57),"",IF(VLOOKUP(D57,'[2]Volumes flacons'!$A$5:$C$989,2)=0,"",IF(D57&gt;'[2]Volumes flacons'!$A$989,"Mauvais numéro",IF(D57&lt;'[2]Volumes flacons'!$A$5,"Mauvais numéro",(VLOOKUP(D57,'[2]Volumes flacons'!$A$5:$C$989,3))))))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N°",IF(AND(D57&gt;499,D57&lt;1141),"Err.N°",(((((F57)+'[2]Correction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</row>
    <row r="58" customFormat="false" ht="15.75" hidden="false" customHeight="false" outlineLevel="0" collapsed="false">
      <c r="A58" s="110" t="n">
        <f aca="false">IF(ISBLANK(VLOOKUP(D58,'[2]Volumes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4"/>
      <c r="G58" s="261"/>
      <c r="H58" s="113"/>
      <c r="I58" s="113"/>
      <c r="J58" s="116" t="str">
        <f aca="false">IF(ISBLANK(D58),"",IF(VLOOKUP(D58,'[2]Volumes flacons'!$A$5:$C$989,2)=0,"",IF(D58&gt;'[2]Volumes flacons'!$A$989,"Mauvais numéro",IF(D58&lt;'[2]Volumes flacons'!$A$5,"Mauvais numéro",(VLOOKUP(D58,'[2]Volumes flacons'!$A$5:$C$989,3))))))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N°",IF(AND(D58&gt;499,D58&lt;1141),"Err.N°",(((((F58)+'[2]Correction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</row>
    <row r="61" customFormat="false" ht="15.75" hidden="false" customHeight="false" outlineLevel="0" collapsed="false"/>
    <row r="62" customFormat="false" ht="21.75" hidden="false" customHeight="false" outlineLevel="0" collapsed="false">
      <c r="C62" s="125" t="s">
        <v>146</v>
      </c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T35" activeCellId="1" sqref="T45:AC45 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2" min="17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54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/>
      <c r="Q6" s="14"/>
      <c r="R6" s="15" t="s">
        <v>5</v>
      </c>
      <c r="S6" s="15"/>
      <c r="T6" s="16" t="n">
        <v>42093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4.981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29.87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0°29,87</v>
      </c>
      <c r="P9" s="29" t="s">
        <v>13</v>
      </c>
      <c r="Q9" s="184" t="n">
        <f aca="false">IF(ISBLANK(I9),"",IF(ISBLANK(J9),"",IF(J9&gt;60,"ERREUR !!",O11*(I9+(J9/60)))))</f>
        <v>0.497833333333333</v>
      </c>
      <c r="R9" s="33"/>
      <c r="V9" s="127" t="n">
        <v>4.9726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0.08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-23°0,08</v>
      </c>
      <c r="P10" s="29" t="s">
        <v>17</v>
      </c>
      <c r="Q10" s="184" t="n">
        <f aca="false">IF(ISBLANK(I10),"",IF(ISBLANK(J10),"",IF(J10&gt;60,"ERREUR !!",O12*(I10+(J10/60)))))</f>
        <v>-23.0013333333333</v>
      </c>
      <c r="R10" s="33"/>
      <c r="S10" s="35"/>
      <c r="T10" s="35"/>
      <c r="V10" s="127" t="n">
        <v>4.9716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42093</v>
      </c>
      <c r="K11" s="38"/>
      <c r="L11" s="38"/>
      <c r="M11" s="38"/>
      <c r="N11" s="39" t="str">
        <f aca="false">I9&amp;"°"&amp;J9</f>
        <v>0°29,87</v>
      </c>
      <c r="O11" s="40" t="n">
        <f aca="false">IF(P9=M10,-1,1)</f>
        <v>1</v>
      </c>
      <c r="P11" s="299" t="str">
        <f aca="false">TEXT(J11,"aaaa-mm-jj")&amp;"T"&amp;TEXT(J12,"hh:mm:ss")&amp;"z"</f>
        <v>2019-03-31T04:46:49z</v>
      </c>
      <c r="Q11" s="299"/>
      <c r="R11" s="300"/>
      <c r="T11" s="42"/>
      <c r="U11" s="42"/>
      <c r="V11" s="164" t="n">
        <v>4.9734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0.199178240740741</v>
      </c>
      <c r="K12" s="45"/>
      <c r="L12" s="45"/>
      <c r="M12" s="45"/>
      <c r="N12" s="46" t="str">
        <f aca="false">I10&amp;"°"&amp;J10</f>
        <v>23°0,08</v>
      </c>
      <c r="O12" s="40" t="n">
        <f aca="false">IF(P10=N10,-1,1)</f>
        <v>-1</v>
      </c>
      <c r="P12" s="301"/>
      <c r="Q12" s="301"/>
      <c r="R12" s="302"/>
      <c r="T12" s="42"/>
      <c r="U12" s="42"/>
      <c r="V12" s="164" t="n">
        <v>4.9819</v>
      </c>
      <c r="W12" s="287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25.8</v>
      </c>
      <c r="S14" s="55" t="s">
        <v>24</v>
      </c>
      <c r="V14" s="127" t="n">
        <f aca="false">AVERAGE(V8:V12)</f>
        <v>4.9761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162</v>
      </c>
      <c r="R15" s="154" t="n">
        <v>25.8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163</v>
      </c>
      <c r="R16" s="155" t="n">
        <v>4.9761</v>
      </c>
      <c r="S16" s="60" t="s">
        <v>29</v>
      </c>
      <c r="U16" s="35"/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164</v>
      </c>
      <c r="R17" s="66" t="n">
        <v>0.006</v>
      </c>
      <c r="S17" s="67" t="s">
        <v>29</v>
      </c>
      <c r="U17" s="42"/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0.996839926411263</v>
      </c>
      <c r="Q18" s="70"/>
      <c r="R18" s="6"/>
      <c r="U18" s="42" t="n">
        <v>4.973</v>
      </c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165</v>
      </c>
      <c r="P19" s="72" t="n">
        <f aca="false">$P$24*($P$18/'[2]Titre d''iodate'!E19)</f>
        <v>0.0200243071903048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166</v>
      </c>
      <c r="P20" s="72" t="n">
        <f aca="false">5+'[2]Correction de volume'!G8</f>
        <v>5.00308998756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167</v>
      </c>
      <c r="P21" s="72" t="n">
        <f aca="false">P20*(1+0.00001*(R14-20))</f>
        <v>5.00338016677928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168</v>
      </c>
      <c r="P22" s="73" t="n">
        <f aca="false">$R$16*(1+0.00001*(20-$R$14))</f>
        <v>4.9758113862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169</v>
      </c>
      <c r="P23" s="73" t="n">
        <f aca="false">$R$17*(1+0.00001*(20-$R$14))</f>
        <v>0.005999652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170</v>
      </c>
      <c r="P24" s="58" t="n">
        <f aca="false">MAX('[2]Titre d''iodate'!F7:F10)</f>
        <v>0.020051755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171</v>
      </c>
      <c r="P25" s="58" t="n">
        <f aca="false">IF(ISBLANK(R14),"",IF(ISBLANK(P21),"",IF(ISBLANK(R17),"",(($P$24*$P$18)/($P$22-$P$23)))))</f>
        <v>0.00402196120248693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2+('[2]Correction de volume'!G10+'[2]Correction de volume'!G9)</f>
        <v>2.0163939508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288" t="s">
        <v>54</v>
      </c>
      <c r="D31" s="289" t="s">
        <v>55</v>
      </c>
      <c r="E31" s="289" t="s">
        <v>56</v>
      </c>
      <c r="F31" s="289" t="s">
        <v>57</v>
      </c>
      <c r="G31" s="289" t="s">
        <v>58</v>
      </c>
      <c r="H31" s="289" t="s">
        <v>59</v>
      </c>
      <c r="I31" s="289" t="s">
        <v>60</v>
      </c>
      <c r="J31" s="289" t="s">
        <v>61</v>
      </c>
      <c r="K31" s="289" t="s">
        <v>62</v>
      </c>
      <c r="L31" s="289" t="s">
        <v>63</v>
      </c>
      <c r="M31" s="289" t="s">
        <v>64</v>
      </c>
      <c r="N31" s="289" t="s">
        <v>65</v>
      </c>
      <c r="O31" s="289" t="s">
        <v>66</v>
      </c>
      <c r="P31" s="290" t="s">
        <v>67</v>
      </c>
      <c r="Q31" s="290"/>
      <c r="R31" s="290"/>
      <c r="S31" s="290"/>
      <c r="T31" s="88" t="s">
        <v>172</v>
      </c>
      <c r="U31" s="88"/>
      <c r="V31" s="88" t="s">
        <v>173</v>
      </c>
      <c r="W31" s="88"/>
      <c r="X31" s="88" t="s">
        <v>174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288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90"/>
      <c r="Q32" s="290"/>
      <c r="R32" s="290"/>
      <c r="S32" s="290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291" t="s">
        <v>98</v>
      </c>
      <c r="D33" s="292" t="s">
        <v>99</v>
      </c>
      <c r="E33" s="292" t="s">
        <v>24</v>
      </c>
      <c r="F33" s="293" t="s">
        <v>100</v>
      </c>
      <c r="G33" s="294"/>
      <c r="H33" s="293" t="s">
        <v>101</v>
      </c>
      <c r="I33" s="293" t="s">
        <v>101</v>
      </c>
      <c r="J33" s="293" t="s">
        <v>100</v>
      </c>
      <c r="K33" s="295"/>
      <c r="L33" s="295"/>
      <c r="M33" s="295"/>
      <c r="N33" s="295"/>
      <c r="O33" s="295"/>
      <c r="P33" s="296" t="s">
        <v>103</v>
      </c>
      <c r="Q33" s="296"/>
      <c r="R33" s="296" t="s">
        <v>104</v>
      </c>
      <c r="S33" s="296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3" t="s">
        <v>175</v>
      </c>
      <c r="AJ33" s="101" t="s">
        <v>122</v>
      </c>
      <c r="AK33" s="103" t="s">
        <v>176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3" t="s">
        <v>177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291"/>
      <c r="D34" s="292"/>
      <c r="E34" s="292"/>
      <c r="F34" s="293"/>
      <c r="G34" s="294"/>
      <c r="H34" s="293"/>
      <c r="I34" s="293"/>
      <c r="J34" s="293"/>
      <c r="K34" s="297"/>
      <c r="L34" s="297"/>
      <c r="M34" s="297"/>
      <c r="N34" s="298" t="s">
        <v>29</v>
      </c>
      <c r="O34" s="297"/>
      <c r="P34" s="298" t="s">
        <v>141</v>
      </c>
      <c r="Q34" s="298" t="s">
        <v>142</v>
      </c>
      <c r="R34" s="298" t="s">
        <v>143</v>
      </c>
      <c r="S34" s="298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178</v>
      </c>
      <c r="AE34" s="109" t="s">
        <v>178</v>
      </c>
      <c r="AF34" s="109" t="s">
        <v>178</v>
      </c>
      <c r="AG34" s="109" t="s">
        <v>178</v>
      </c>
      <c r="AH34" s="109" t="s">
        <v>178</v>
      </c>
      <c r="AI34" s="109" t="s">
        <v>178</v>
      </c>
      <c r="AJ34" s="109" t="s">
        <v>178</v>
      </c>
      <c r="AK34" s="109" t="s">
        <v>178</v>
      </c>
      <c r="AL34" s="109" t="s">
        <v>178</v>
      </c>
      <c r="AM34" s="109" t="s">
        <v>178</v>
      </c>
      <c r="AN34" s="109" t="s">
        <v>178</v>
      </c>
      <c r="AO34" s="109" t="s">
        <v>178</v>
      </c>
      <c r="AP34" s="109" t="s">
        <v>178</v>
      </c>
      <c r="AQ34" s="109" t="s">
        <v>178</v>
      </c>
      <c r="AR34" s="109" t="s">
        <v>178</v>
      </c>
      <c r="AS34" s="109" t="s">
        <v>178</v>
      </c>
      <c r="AT34" s="109" t="s">
        <v>178</v>
      </c>
      <c r="AU34" s="109" t="s">
        <v>178</v>
      </c>
      <c r="AV34" s="109" t="s">
        <v>178</v>
      </c>
      <c r="AW34" s="109" t="s">
        <v>178</v>
      </c>
      <c r="AX34" s="109" t="s">
        <v>178</v>
      </c>
      <c r="AY34" s="109" t="s">
        <v>178</v>
      </c>
      <c r="AZ34" s="109" t="s">
        <v>178</v>
      </c>
      <c r="BA34" s="109" t="s">
        <v>178</v>
      </c>
      <c r="BB34" s="109" t="s">
        <v>178</v>
      </c>
    </row>
    <row r="35" customFormat="false" ht="15.75" hidden="false" customHeight="false" outlineLevel="0" collapsed="false">
      <c r="A35" s="110" t="n">
        <f aca="false">IF(ISBLANK(VLOOKUP(D35,'[2]Volumes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2012</v>
      </c>
      <c r="E35" s="113" t="n">
        <v>10.8</v>
      </c>
      <c r="F35" s="114" t="n">
        <v>2.7846</v>
      </c>
      <c r="G35" s="136" t="n">
        <v>34.6218</v>
      </c>
      <c r="H35" s="113" t="n">
        <v>500</v>
      </c>
      <c r="I35" s="113" t="n">
        <v>505.9</v>
      </c>
      <c r="J35" s="116" t="n">
        <f aca="false">IF(ISBLANK(D35),"",IF(VLOOKUP(D35,'[2]Volumes flacons'!$A$5:$C$978,2)=0,"",IF(D35&gt;'[2]Volumes flacons'!$A$978,"Mauvais numéro",IF(D35&lt;'[2]Volumes flacons'!$A$5,"Mauvais numéro",(VLOOKUP(D35,'[2]Volumes flacons'!$A$5:$C$978,3))))))</f>
        <v>110.46</v>
      </c>
      <c r="K35" s="117" t="n">
        <f aca="false">IF(ISBLANK(E35),"",(0.000824493-(0.0000040899*E35)+(0.000000076438*E35^2)-(0.00000000082467*E35^3)+(0.0000000000053875*E35^4)))</f>
        <v>0.00078827225796768</v>
      </c>
      <c r="L35" s="117" t="n">
        <f aca="false">IF(ISBLANK(E35),"",(-0.00000572466+(0.00000010227*E35)-(0.0000000016546*E35^2)))</f>
        <v>-4.813136544E-006</v>
      </c>
      <c r="M35" s="117" t="n">
        <f aca="false">IF(ISBLANK(E35),"",IF(ISBLANK(G35),(O35+(K35*35)+(L35*35^1.5)+(0.00000048314*35^2)),(O35+(K35*G35)+(L35*G35^1.5)+(0.00000048314*G35^2))))</f>
        <v>1.02651738946685</v>
      </c>
      <c r="N35" s="118" t="n">
        <f aca="false">IF(ISBLANK(D35),"",IF(ISBLANK(G35),J35*(1+0.00001*(35-20)),J35*(1+0.00001*(G35-20))))</f>
        <v>110.47615124028</v>
      </c>
      <c r="O35" s="117" t="n">
        <f aca="false">IF(ISBLANK(E35),"",(0.999842594+(0.00006793952*E35)-(0.00000909529*E35^2)+(0.0000001001685*E35^3)-(0.000000001120083*E35^4)+(0.000000000006536332*E35^5)))</f>
        <v>0.999627371447927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N°",IF(AND(D35&gt;499,D35&lt;1141),"Err.N°",(((((F35)+'[2]Correction de volume'!$G$7)*(($P$21)*($P$19)*5598)/(($R$16)-($R$17)))-(($P$27)*1000))/((N35)-($P$26))))))))))))</f>
        <v>2.88139982310571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2.80696640180858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128.683316099901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125.359119504771</v>
      </c>
      <c r="T35" s="32" t="n">
        <v>0</v>
      </c>
      <c r="U35" s="32" t="n">
        <v>0</v>
      </c>
      <c r="V35" s="122" t="n">
        <v>33.6</v>
      </c>
      <c r="W35" s="122" t="n">
        <v>32.8</v>
      </c>
      <c r="X35" s="122" t="n">
        <v>33.6</v>
      </c>
      <c r="Y35" s="122" t="n">
        <v>32.8</v>
      </c>
      <c r="Z35" s="32" t="n">
        <v>2.82</v>
      </c>
      <c r="AA35" s="32" t="n">
        <v>2.76</v>
      </c>
      <c r="AB35" s="122" t="n">
        <v>20.6</v>
      </c>
      <c r="AC35" s="122" t="n">
        <v>20.2</v>
      </c>
    </row>
    <row r="36" customFormat="false" ht="15.75" hidden="false" customHeight="false" outlineLevel="0" collapsed="false">
      <c r="A36" s="110" t="n">
        <f aca="false">IF(ISBLANK(VLOOKUP(D36,'[2]Volumes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2013</v>
      </c>
      <c r="E36" s="113" t="n">
        <v>14.8</v>
      </c>
      <c r="F36" s="114" t="n">
        <v>2.0983</v>
      </c>
      <c r="G36" s="136" t="n">
        <v>35.1706</v>
      </c>
      <c r="H36" s="113" t="n">
        <v>300</v>
      </c>
      <c r="I36" s="113" t="n">
        <v>302.2</v>
      </c>
      <c r="J36" s="116" t="n">
        <f aca="false">IF(ISBLANK(D36),"",IF(VLOOKUP(D36,'[2]Volumes flacons'!$A$5:$C$978,2)=0,"",IF(D36&gt;'[2]Volumes flacons'!$A$978,"Mauvais numéro",IF(D36&lt;'[2]Volumes flacons'!$A$5,"Mauvais numéro",(VLOOKUP(D36,'[2]Volumes flacons'!$A$5:$C$978,3))))))</f>
        <v>109.83</v>
      </c>
      <c r="K36" s="117" t="n">
        <f aca="false">IF(ISBLANK(E36),"",(0.000824493-(0.0000040899*E36)+(0.000000076438*E36^2)-(0.00000000082467*E36^3)+(0.0000000000053875*E36^4)))</f>
        <v>0.00077829053519648</v>
      </c>
      <c r="L36" s="117" t="n">
        <f aca="false">IF(ISBLANK(E36),"",(-0.00000572466+(0.00000010227*E36)-(0.0000000016546*E36^2)))</f>
        <v>-4.573487584E-006</v>
      </c>
      <c r="M36" s="117" t="n">
        <f aca="false">IF(ISBLANK(E36),"",IF(ISBLANK(G36),(O36+(K36*35)+(L36*35^1.5)+(0.00000048314*35^2)),(O36+(K36*G36)+(L36*G36^1.5)+(0.00000048314*G36^2))))</f>
        <v>1.02614813728198</v>
      </c>
      <c r="N36" s="118" t="n">
        <f aca="false">IF(ISBLANK(D36),"",IF(ISBLANK(G36),J36*(1+0.00001*(35-20)),J36*(1+0.00001*(G36-20))))</f>
        <v>109.84666186998</v>
      </c>
      <c r="O36" s="117" t="n">
        <f aca="false">IF(ISBLANK(E36),"",(0.999842594+(0.00006793952*E36)-(0.00000909529*E36^2)+(0.0000001001685*E36^3)-(0.000000001120083*E36^4)+(0.000000000006536332*E36^5)))</f>
        <v>0.999131493422424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N°",IF(AND(D36&gt;499,D36&lt;1141),"Err.N°",(((((F36)+'[2]Correction de volume'!$G$7)*(($P$21)*($P$19)*5598)/(($R$16)-($R$17)))-(($P$27)*1000))/((N36)-($P$26))))))))))))</f>
        <v>2.17999321192522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2.124442985103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97.3584968445803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94.8776237147002</v>
      </c>
      <c r="T36" s="32" t="n">
        <v>0</v>
      </c>
      <c r="U36" s="32" t="n">
        <v>0</v>
      </c>
      <c r="V36" s="122" t="n">
        <v>26.5</v>
      </c>
      <c r="W36" s="122" t="n">
        <v>25.9</v>
      </c>
      <c r="X36" s="122" t="n">
        <v>26.5</v>
      </c>
      <c r="Y36" s="122" t="n">
        <v>25.9</v>
      </c>
      <c r="Z36" s="32" t="n">
        <v>2.14</v>
      </c>
      <c r="AA36" s="32" t="n">
        <v>2.09</v>
      </c>
      <c r="AB36" s="122" t="n">
        <v>10.6</v>
      </c>
      <c r="AC36" s="122" t="n">
        <v>10.3</v>
      </c>
    </row>
    <row r="37" customFormat="false" ht="15.75" hidden="false" customHeight="false" outlineLevel="0" collapsed="false">
      <c r="A37" s="110" t="n">
        <f aca="false">IF(ISBLANK(VLOOKUP(D37,'[2]Volumes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2014</v>
      </c>
      <c r="E37" s="113" t="n">
        <v>21.7</v>
      </c>
      <c r="F37" s="114" t="n">
        <v>4.0204</v>
      </c>
      <c r="G37" s="136" t="n">
        <v>36.29985</v>
      </c>
      <c r="H37" s="113" t="n">
        <v>100</v>
      </c>
      <c r="I37" s="113" t="n">
        <v>98.7</v>
      </c>
      <c r="J37" s="116" t="n">
        <f aca="false">IF(ISBLANK(D37),"",IF(VLOOKUP(D37,'[2]Volumes flacons'!$A$5:$C$978,2)=0,"",IF(D37&gt;'[2]Volumes flacons'!$A$978,"Mauvais numéro",IF(D37&lt;'[2]Volumes flacons'!$A$5,"Mauvais numéro",(VLOOKUP(D37,'[2]Volumes flacons'!$A$5:$C$978,3))))))</f>
        <v>112.03</v>
      </c>
      <c r="K37" s="117" t="n">
        <f aca="false">IF(ISBLANK(E37),"",(0.000824493-(0.0000040899*E37)+(0.000000076438*E37^2)-(0.00000000082467*E37^3)+(0.0000000000053875*E37^4)))</f>
        <v>0.000764503933838229</v>
      </c>
      <c r="L37" s="117" t="n">
        <f aca="false">IF(ISBLANK(E37),"",(-0.00000572466+(0.00000010227*E37)-(0.0000000016546*E37^2)))</f>
        <v>-4.284535594E-006</v>
      </c>
      <c r="M37" s="117" t="n">
        <f aca="false">IF(ISBLANK(E37),"",IF(ISBLANK(G37),(O37+(K37*35)+(L37*35^1.5)+(0.00000048314*35^2)),(O37+(K37*G37)+(L37*G37^1.5)+(0.00000048314*G37^2))))</f>
        <v>1.02529159557075</v>
      </c>
      <c r="N37" s="118" t="n">
        <f aca="false">IF(ISBLANK(D37),"",IF(ISBLANK(G37),J37*(1+0.00001*(35-20)),J37*(1+0.00001*(G37-20))))</f>
        <v>112.048260721955</v>
      </c>
      <c r="O37" s="117" t="n">
        <f aca="false">IF(ISBLANK(E37),"",(0.999842594+(0.00006793952*E37)-(0.00000909529*E37^2)+(0.0000001001685*E37^3)-(0.000000001120083*E37^4)+(0.000000000006536332*E37^5)))</f>
        <v>0.997840640156176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N°",IF(AND(D37&gt;499,D37&lt;1141),"Err.N°",(((((F37)+'[2]Correction de volume'!$G$7)*(($P$21)*($P$19)*5598)/(($R$16)-($R$17)))-(($P$27)*1000))/((N37)-($P$26))))))))))))</f>
        <v>4.10764499646371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4.00631880160602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183.447425542069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178.922197679725</v>
      </c>
      <c r="T37" s="32" t="n">
        <v>0.17</v>
      </c>
      <c r="U37" s="32" t="n">
        <v>0.17</v>
      </c>
      <c r="V37" s="32" t="n">
        <v>5.32</v>
      </c>
      <c r="W37" s="32" t="n">
        <v>5.2</v>
      </c>
      <c r="X37" s="32" t="n">
        <v>5.15</v>
      </c>
      <c r="Y37" s="32" t="n">
        <v>5.03</v>
      </c>
      <c r="Z37" s="32" t="n">
        <v>0.53</v>
      </c>
      <c r="AA37" s="32" t="n">
        <v>0.52</v>
      </c>
      <c r="AB37" s="32" t="n">
        <v>2.62</v>
      </c>
      <c r="AC37" s="32" t="n">
        <v>2.56</v>
      </c>
    </row>
    <row r="38" customFormat="false" ht="15.75" hidden="false" customHeight="false" outlineLevel="0" collapsed="false">
      <c r="A38" s="110" t="n">
        <f aca="false">IF(ISBLANK(VLOOKUP(D38,'[2]Volumes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2015</v>
      </c>
      <c r="E38" s="113" t="n">
        <v>22.8</v>
      </c>
      <c r="F38" s="114" t="n">
        <v>4.0954</v>
      </c>
      <c r="G38" s="136" t="n">
        <v>36.41765</v>
      </c>
      <c r="H38" s="113" t="n">
        <v>80</v>
      </c>
      <c r="I38" s="113" t="n">
        <v>82.8</v>
      </c>
      <c r="J38" s="116" t="n">
        <f aca="false">IF(ISBLANK(D38),"",IF(VLOOKUP(D38,'[2]Volumes flacons'!$A$5:$C$978,2)=0,"",IF(D38&gt;'[2]Volumes flacons'!$A$978,"Mauvais numéro",IF(D38&lt;'[2]Volumes flacons'!$A$5,"Mauvais numéro",(VLOOKUP(D38,'[2]Volumes flacons'!$A$5:$C$978,3))))))</f>
        <v>110.12</v>
      </c>
      <c r="K38" s="117" t="n">
        <f aca="false">IF(ISBLANK(E38),"",(0.000824493-(0.0000040899*E38)+(0.000000076438*E38^2)-(0.00000000082467*E38^3)+(0.0000000000053875*E38^4)))</f>
        <v>0.00076266041445408</v>
      </c>
      <c r="L38" s="117" t="n">
        <f aca="false">IF(ISBLANK(E38),"",(-0.00000572466+(0.00000010227*E38)-(0.0000000016546*E38^2)))</f>
        <v>-4.253031264E-006</v>
      </c>
      <c r="M38" s="117" t="n">
        <f aca="false">IF(ISBLANK(E38),"",IF(ISBLANK(G38),(O38+(K38*35)+(L38*35^1.5)+(0.00000048314*35^2)),(O38+(K38*G38)+(L38*G38^1.5)+(0.00000048314*G38^2))))</f>
        <v>1.02506871483714</v>
      </c>
      <c r="N38" s="118" t="n">
        <f aca="false">IF(ISBLANK(D38),"",IF(ISBLANK(G38),J38*(1+0.00001*(35-20)),J38*(1+0.00001*(G38-20))))</f>
        <v>110.13807911618</v>
      </c>
      <c r="O38" s="117" t="n">
        <f aca="false">IF(ISBLANK(E38),"",(0.999842594+(0.00006793952*E38)-(0.00000909529*E38^2)+(0.0000001001685*E38^3)-(0.000000001120083*E38^4)+(0.000000000006536332*E38^5)))</f>
        <v>0.997588340210283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N°",IF(AND(D38&gt;499,D38&lt;1141),"Err.N°",(((((F38)+'[2]Correction de volume'!$G$7)*(($P$21)*($P$19)*5598)/(($R$16)-($R$17)))-(($P$27)*1000))/((N38)-($P$26))))))))))))</f>
        <v>4.25849215121721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4.15434798621651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190.184259473361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185.533181064429</v>
      </c>
      <c r="T38" s="32" t="n">
        <v>0.1</v>
      </c>
      <c r="U38" s="32" t="n">
        <v>0.1</v>
      </c>
      <c r="V38" s="32" t="n">
        <v>3.06</v>
      </c>
      <c r="W38" s="32" t="n">
        <v>2.99</v>
      </c>
      <c r="X38" s="32" t="n">
        <v>2.96</v>
      </c>
      <c r="Y38" s="32" t="n">
        <v>2.89</v>
      </c>
      <c r="Z38" s="32" t="n">
        <v>0.39</v>
      </c>
      <c r="AA38" s="32" t="n">
        <v>0.38</v>
      </c>
      <c r="AB38" s="32" t="n">
        <v>2.2</v>
      </c>
      <c r="AC38" s="32" t="n">
        <v>2.15</v>
      </c>
    </row>
    <row r="39" customFormat="false" ht="15.75" hidden="false" customHeight="false" outlineLevel="0" collapsed="false">
      <c r="A39" s="110" t="n">
        <f aca="false">IF(ISBLANK(VLOOKUP(D39,'[2]Volumes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2016</v>
      </c>
      <c r="E39" s="113" t="n">
        <v>27</v>
      </c>
      <c r="F39" s="114" t="n">
        <v>4.3687</v>
      </c>
      <c r="G39" s="136" t="n">
        <v>36.35165</v>
      </c>
      <c r="H39" s="113" t="n">
        <v>60</v>
      </c>
      <c r="I39" s="113" t="n">
        <v>62.6</v>
      </c>
      <c r="J39" s="116" t="n">
        <f aca="false">IF(ISBLANK(D39),"",IF(VLOOKUP(D39,'[2]Volumes flacons'!$A$5:$C$978,2)=0,"",IF(D39&gt;'[2]Volumes flacons'!$A$978,"Mauvais numéro",IF(D39&lt;'[2]Volumes flacons'!$A$5,"Mauvais numéro",(VLOOKUP(D39,'[2]Volumes flacons'!$A$5:$C$978,3))))))</f>
        <v>107.63</v>
      </c>
      <c r="K39" s="117" t="n">
        <f aca="false">IF(ISBLANK(E39),"",(0.000824493-(0.0000040899*E39)+(0.000000076438*E39^2)-(0.00000000082467*E39^3)+(0.0000000000053875*E39^4)))</f>
        <v>0.0007564201607775</v>
      </c>
      <c r="L39" s="117" t="n">
        <f aca="false">IF(ISBLANK(E39),"",(-0.00000572466+(0.00000010227*E39)-(0.0000000016546*E39^2)))</f>
        <v>-4.1695734E-006</v>
      </c>
      <c r="M39" s="117" t="n">
        <f aca="false">IF(ISBLANK(E39),"",IF(ISBLANK(G39),(O39+(K39*35)+(L39*35^1.5)+(0.00000048314*35^2)),(O39+(K39*G39)+(L39*G39^1.5)+(0.00000048314*G39^2))))</f>
        <v>1.02373834895094</v>
      </c>
      <c r="N39" s="118" t="n">
        <f aca="false">IF(ISBLANK(D39),"",IF(ISBLANK(G39),J39*(1+0.00001*(35-20)),J39*(1+0.00001*(G39-20))))</f>
        <v>107.647599280895</v>
      </c>
      <c r="O39" s="117" t="n">
        <f aca="false">IF(ISBLANK(E39),"",(0.999842594+(0.00006793952*E39)-(0.00000909529*E39^2)+(0.0000001001685*E39^3)-(0.000000001120083*E39^4)+(0.000000000006536332*E39^5)))</f>
        <v>0.996516642405886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N°",IF(AND(D39&gt;499,D39&lt;1141),"Err.N°",(((((F39)+'[2]Correction de volume'!$G$7)*(($P$21)*($P$19)*5598)/(($R$16)-($R$17)))-(($P$27)*1000))/((N39)-($P$26))))))))))))</f>
        <v>4.65086375299336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4.54301995989432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207.707575208684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202.89127140888</v>
      </c>
      <c r="T39" s="32" t="n">
        <v>0</v>
      </c>
      <c r="U39" s="32" t="n">
        <v>0</v>
      </c>
      <c r="V39" s="32" t="n">
        <v>0.02</v>
      </c>
      <c r="W39" s="32" t="n">
        <v>0.02</v>
      </c>
      <c r="X39" s="32" t="n">
        <v>0.03</v>
      </c>
      <c r="Y39" s="32" t="n">
        <v>0.03</v>
      </c>
      <c r="Z39" s="32" t="n">
        <v>0.07</v>
      </c>
      <c r="AA39" s="32" t="n">
        <v>0.07</v>
      </c>
      <c r="AB39" s="32" t="n">
        <v>1.09</v>
      </c>
      <c r="AC39" s="32" t="n">
        <v>1.07</v>
      </c>
    </row>
    <row r="40" customFormat="false" ht="15.75" hidden="false" customHeight="false" outlineLevel="0" collapsed="false">
      <c r="A40" s="110" t="n">
        <f aca="false">IF(ISBLANK(VLOOKUP(D40,'[2]Volumes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2017</v>
      </c>
      <c r="E40" s="113" t="n">
        <v>28.4</v>
      </c>
      <c r="F40" s="114" t="n">
        <v>4.4131</v>
      </c>
      <c r="G40" s="136" t="n">
        <v>36.02545</v>
      </c>
      <c r="H40" s="113" t="n">
        <v>40</v>
      </c>
      <c r="I40" s="113" t="n">
        <v>41</v>
      </c>
      <c r="J40" s="116" t="n">
        <f aca="false">IF(ISBLANK(D40),"",IF(VLOOKUP(D40,'[2]Volumes flacons'!$A$5:$C$978,2)=0,"",IF(D40&gt;'[2]Volumes flacons'!$A$978,"Mauvais numéro",IF(D40&lt;'[2]Volumes flacons'!$A$5,"Mauvais numéro",(VLOOKUP(D40,'[2]Volumes flacons'!$A$5:$C$978,3))))))</f>
        <v>109.96</v>
      </c>
      <c r="K40" s="117" t="n">
        <f aca="false">IF(ISBLANK(E40),"",(0.000824493-(0.0000040899*E40)+(0.000000076438*E40^2)-(0.00000000082467*E40^3)+(0.0000000000053875*E40^4)))</f>
        <v>0.00075460631060384</v>
      </c>
      <c r="L40" s="117" t="n">
        <f aca="false">IF(ISBLANK(E40),"",(-0.00000572466+(0.00000010227*E40)-(0.0000000016546*E40^2)))</f>
        <v>-4.154726176E-006</v>
      </c>
      <c r="M40" s="117" t="n">
        <f aca="false">IF(ISBLANK(E40),"",IF(ISBLANK(G40),(O40+(K40*35)+(L40*35^1.5)+(0.00000048314*35^2)),(O40+(K40*G40)+(L40*G40^1.5)+(0.00000048314*G40^2))))</f>
        <v>1.02303646672476</v>
      </c>
      <c r="N40" s="118" t="n">
        <f aca="false">IF(ISBLANK(D40),"",IF(ISBLANK(G40),J40*(1+0.00001*(35-20)),J40*(1+0.00001*(G40-20))))</f>
        <v>109.97762158482</v>
      </c>
      <c r="O40" s="117" t="n">
        <f aca="false">IF(ISBLANK(E40),"",(0.999842594+(0.00006793952*E40)-(0.00000909529*E40^2)+(0.0000001001685*E40^3)-(0.000000001120083*E40^4)+(0.000000000006536332*E40^5)))</f>
        <v>0.996122772415965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N°",IF(AND(D40&gt;499,D40&lt;1141),"Err.N°",(((((F40)+'[2]Correction de volume'!$G$7)*(($P$21)*($P$19)*5598)/(($R$16)-($R$17)))-(($P$27)*1000))/((N40)-($P$26))))))))))))</f>
        <v>4.59689786158481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4.49338612171053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205.297458498378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200.674624195592</v>
      </c>
      <c r="T40" s="32" t="n">
        <v>0</v>
      </c>
      <c r="U40" s="32" t="n">
        <v>0</v>
      </c>
      <c r="V40" s="32" t="n">
        <v>0.03</v>
      </c>
      <c r="W40" s="32" t="n">
        <v>0.03</v>
      </c>
      <c r="X40" s="32" t="n">
        <v>0.06</v>
      </c>
      <c r="Y40" s="32" t="n">
        <v>0.06</v>
      </c>
      <c r="Z40" s="32" t="n">
        <v>0.03</v>
      </c>
      <c r="AA40" s="32" t="n">
        <v>0.03</v>
      </c>
      <c r="AB40" s="32" t="n">
        <v>1.02</v>
      </c>
      <c r="AC40" s="32" t="n">
        <v>1</v>
      </c>
    </row>
    <row r="41" customFormat="false" ht="15.75" hidden="false" customHeight="false" outlineLevel="0" collapsed="false">
      <c r="A41" s="110" t="n">
        <f aca="false">IF(ISBLANK(VLOOKUP(D41,'[2]Volumes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2018</v>
      </c>
      <c r="E41" s="113" t="n">
        <v>28.4</v>
      </c>
      <c r="F41" s="114" t="n">
        <v>4.3944</v>
      </c>
      <c r="G41" s="136" t="n">
        <v>36.0269</v>
      </c>
      <c r="H41" s="113" t="n">
        <v>40</v>
      </c>
      <c r="I41" s="113" t="n">
        <v>41.2</v>
      </c>
      <c r="J41" s="116" t="n">
        <f aca="false">IF(ISBLANK(D41),"",IF(VLOOKUP(D41,'[2]Volumes flacons'!$A$5:$C$978,2)=0,"",IF(D41&gt;'[2]Volumes flacons'!$A$978,"Mauvais numéro",IF(D41&lt;'[2]Volumes flacons'!$A$5,"Mauvais numéro",(VLOOKUP(D41,'[2]Volumes flacons'!$A$5:$C$978,3))))))</f>
        <v>109.32</v>
      </c>
      <c r="K41" s="117" t="n">
        <f aca="false">IF(ISBLANK(E41),"",(0.000824493-(0.0000040899*E41)+(0.000000076438*E41^2)-(0.00000000082467*E41^3)+(0.0000000000053875*E41^4)))</f>
        <v>0.00075460631060384</v>
      </c>
      <c r="L41" s="117" t="n">
        <f aca="false">IF(ISBLANK(E41),"",(-0.00000572466+(0.00000010227*E41)-(0.0000000016546*E41^2)))</f>
        <v>-4.154726176E-006</v>
      </c>
      <c r="M41" s="117" t="n">
        <f aca="false">IF(ISBLANK(E41),"",IF(ISBLANK(G41),(O41+(K41*35)+(L41*35^1.5)+(0.00000048314*35^2)),(O41+(K41*G41)+(L41*G41^1.5)+(0.00000048314*G41^2))))</f>
        <v>1.02303755714152</v>
      </c>
      <c r="N41" s="118" t="n">
        <f aca="false">IF(ISBLANK(D41),"",IF(ISBLANK(G41),J41*(1+0.00001*(35-20)),J41*(1+0.00001*(G41-20))))</f>
        <v>109.33752060708</v>
      </c>
      <c r="O41" s="117" t="n">
        <f aca="false">IF(ISBLANK(E41),"",(0.999842594+(0.00006793952*E41)-(0.00000909529*E41^2)+(0.0000001001685*E41^3)-(0.000000001120083*E41^4)+(0.000000000006536332*E41^5)))</f>
        <v>0.996122772415965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N°",IF(AND(D41&gt;499,D41&lt;1141),"Err.N°",(((((F41)+'[2]Correction de volume'!$G$7)*(($P$21)*($P$19)*5598)/(($R$16)-($R$17)))-(($P$27)*1000))/((N41)-($P$26))))))))))))</f>
        <v>4.60465258808378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4.50096143190452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205.643784583822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201.012937548856</v>
      </c>
      <c r="T41" s="32" t="n">
        <v>0</v>
      </c>
      <c r="U41" s="32" t="n">
        <v>0</v>
      </c>
      <c r="V41" s="32" t="n">
        <v>0.05</v>
      </c>
      <c r="W41" s="32" t="n">
        <v>0.05</v>
      </c>
      <c r="X41" s="32" t="n">
        <v>0.07</v>
      </c>
      <c r="Y41" s="32" t="n">
        <v>0.07</v>
      </c>
      <c r="Z41" s="32" t="n">
        <v>0.04</v>
      </c>
      <c r="AA41" s="32" t="n">
        <v>0.04</v>
      </c>
      <c r="AB41" s="32" t="n">
        <v>0.96</v>
      </c>
      <c r="AC41" s="32" t="n">
        <v>0.94</v>
      </c>
    </row>
    <row r="42" customFormat="false" ht="15.75" hidden="false" customHeight="false" outlineLevel="0" collapsed="false">
      <c r="A42" s="110" t="n">
        <f aca="false">IF(ISBLANK(VLOOKUP(D42,'[2]Volumes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2019</v>
      </c>
      <c r="E42" s="113" t="n">
        <v>28.7</v>
      </c>
      <c r="F42" s="114" t="n">
        <v>4.3015</v>
      </c>
      <c r="G42" s="136" t="n">
        <v>35.84195</v>
      </c>
      <c r="H42" s="113" t="n">
        <v>20</v>
      </c>
      <c r="I42" s="113" t="n">
        <v>20.2</v>
      </c>
      <c r="J42" s="116" t="n">
        <f aca="false">IF(ISBLANK(D42),"",IF(VLOOKUP(D42,'[2]Volumes flacons'!$A$5:$C$978,2)=0,"",IF(D42&gt;'[2]Volumes flacons'!$A$978,"Mauvais numéro",IF(D42&lt;'[2]Volumes flacons'!$A$5,"Mauvais numéro",(VLOOKUP(D42,'[2]Volumes flacons'!$A$5:$C$978,3))))))</f>
        <v>108.2</v>
      </c>
      <c r="K42" s="117" t="n">
        <f aca="false">IF(ISBLANK(E42),"",(0.000824493-(0.0000040899*E42)+(0.000000076438*E42^2)-(0.00000000082467*E42^3)+(0.0000000000053875*E42^4)))</f>
        <v>0.000754234198764729</v>
      </c>
      <c r="L42" s="117" t="n">
        <f aca="false">IF(ISBLANK(E42),"",(-0.00000572466+(0.00000010227*E42)-(0.0000000016546*E42^2)))</f>
        <v>-4.152388474E-006</v>
      </c>
      <c r="M42" s="117" t="n">
        <f aca="false">IF(ISBLANK(E42),"",IF(ISBLANK(G42),(O42+(K42*35)+(L42*35^1.5)+(0.00000048314*35^2)),(O42+(K42*G42)+(L42*G42^1.5)+(0.00000048314*G42^2))))</f>
        <v>1.02279894239012</v>
      </c>
      <c r="N42" s="118" t="n">
        <f aca="false">IF(ISBLANK(D42),"",IF(ISBLANK(G42),J42*(1+0.00001*(35-20)),J42*(1+0.00001*(G42-20))))</f>
        <v>108.2171409899</v>
      </c>
      <c r="O42" s="117" t="n">
        <f aca="false">IF(ISBLANK(E42),"",(0.999842594+(0.00006793952*E42)-(0.00000909529*E42^2)+(0.0000001001685*E42^3)-(0.000000001120083*E42^4)+(0.000000000006536332*E42^5)))</f>
        <v>0.996036070213923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N°",IF(AND(D42&gt;499,D42&lt;1141),"Err.N°",(((((F42)+'[2]Correction de volume'!$G$7)*(($P$21)*($P$19)*5598)/(($R$16)-($R$17)))-(($P$27)*1000))/((N42)-($P$26))))))))))))</f>
        <v>4.55451643184906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4.45299290318572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203.404703846379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198.870663056274</v>
      </c>
      <c r="T42" s="32" t="n">
        <v>0</v>
      </c>
      <c r="U42" s="32" t="n">
        <v>0</v>
      </c>
      <c r="V42" s="32" t="n">
        <v>0.02</v>
      </c>
      <c r="W42" s="32" t="n">
        <v>0.02</v>
      </c>
      <c r="X42" s="32" t="n">
        <v>0.05</v>
      </c>
      <c r="Y42" s="32" t="n">
        <v>0.05</v>
      </c>
      <c r="Z42" s="32" t="n">
        <v>0.08</v>
      </c>
      <c r="AA42" s="32" t="n">
        <v>0.08</v>
      </c>
      <c r="AB42" s="32" t="n">
        <v>0.95</v>
      </c>
      <c r="AC42" s="32" t="n">
        <v>0.93</v>
      </c>
    </row>
    <row r="43" customFormat="false" ht="15.75" hidden="false" customHeight="false" outlineLevel="0" collapsed="false">
      <c r="A43" s="110" t="n">
        <f aca="false">IF(ISBLANK(VLOOKUP(D43,'[2]Volumes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2021</v>
      </c>
      <c r="E43" s="113" t="n">
        <v>28.8</v>
      </c>
      <c r="F43" s="114" t="n">
        <v>4.3968</v>
      </c>
      <c r="G43" s="136" t="n">
        <v>35.84005</v>
      </c>
      <c r="H43" s="113" t="n">
        <v>0</v>
      </c>
      <c r="I43" s="113" t="n">
        <v>3.2</v>
      </c>
      <c r="J43" s="116" t="n">
        <f aca="false">IF(ISBLANK(D43),"",IF(VLOOKUP(D43,'[2]Volumes flacons'!$A$5:$C$978,2)=0,"",IF(D43&gt;'[2]Volumes flacons'!$A$978,"Mauvais numéro",IF(D43&lt;'[2]Volumes flacons'!$A$5,"Mauvais numéro",(VLOOKUP(D43,'[2]Volumes flacons'!$A$5:$C$978,3))))))</f>
        <v>110.95</v>
      </c>
      <c r="K43" s="117" t="n">
        <f aca="false">IF(ISBLANK(E43),"",(0.000824493-(0.0000040899*E43)+(0.000000076438*E43^2)-(0.00000000082467*E43^3)+(0.0000000000053875*E43^4)))</f>
        <v>0.00075411144553728</v>
      </c>
      <c r="L43" s="117" t="n">
        <f aca="false">IF(ISBLANK(E43),"",(-0.00000572466+(0.00000010227*E43)-(0.0000000016546*E43^2)))</f>
        <v>-4.151675424E-006</v>
      </c>
      <c r="M43" s="117" t="n">
        <f aca="false">IF(ISBLANK(E43),"",IF(ISBLANK(G43),(O43+(K43*35)+(L43*35^1.5)+(0.00000048314*35^2)),(O43+(K43*G43)+(L43*G43^1.5)+(0.00000048314*G43^2))))</f>
        <v>1.02276418851786</v>
      </c>
      <c r="N43" s="118" t="n">
        <f aca="false">IF(ISBLANK(D43),"",IF(ISBLANK(G43),J43*(1+0.00001*(35-20)),J43*(1+0.00001*(G43-20))))</f>
        <v>110.967574535475</v>
      </c>
      <c r="O43" s="117" t="n">
        <f aca="false">IF(ISBLANK(E43),"",(0.999842594+(0.00006793952*E43)-(0.00000909529*E43^2)+(0.0000001001685*E43^3)-(0.000000001120083*E43^4)+(0.000000000006536332*E43^5)))</f>
        <v>0.996006990827753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N°",IF(AND(D43&gt;499,D43&lt;1141),"Err.N°",(((((F43)+'[2]Correction de volume'!$G$7)*(($P$21)*($P$19)*5598)/(($R$16)-($R$17)))-(($P$27)*1000))/((N43)-($P$26))))))))))))</f>
        <v>4.53824669894899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4.43723660829932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202.678097575062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198.166986926647</v>
      </c>
      <c r="T43" s="32" t="n">
        <v>0</v>
      </c>
      <c r="U43" s="32" t="n">
        <v>0</v>
      </c>
      <c r="V43" s="32" t="n">
        <v>0.01</v>
      </c>
      <c r="W43" s="32" t="n">
        <v>0.01</v>
      </c>
      <c r="X43" s="32" t="n">
        <v>0.04</v>
      </c>
      <c r="Y43" s="32" t="n">
        <v>0.04</v>
      </c>
      <c r="Z43" s="32" t="n">
        <v>0.05</v>
      </c>
      <c r="AA43" s="32" t="n">
        <v>0.05</v>
      </c>
      <c r="AB43" s="32" t="n">
        <v>0.92</v>
      </c>
      <c r="AC43" s="32" t="n">
        <v>0.9</v>
      </c>
    </row>
    <row r="44" customFormat="false" ht="15.75" hidden="false" customHeight="false" outlineLevel="0" collapsed="false">
      <c r="A44" s="110" t="n">
        <f aca="false">IF(ISBLANK(VLOOKUP(D44,'[2]Volumes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13"/>
      <c r="F44" s="114"/>
      <c r="G44" s="136"/>
      <c r="H44" s="113"/>
      <c r="I44" s="113"/>
      <c r="J44" s="116" t="str">
        <f aca="false">IF(ISBLANK(D44),"",IF(VLOOKUP(D44,'[2]Volumes flacons'!$A$5:$C$978,2)=0,"",IF(D44&gt;'[2]Volumes flacons'!$A$978,"Mauvais numéro",IF(D44&lt;'[2]Volumes flacons'!$A$5,"Mauvais numéro",(VLOOKUP(D44,'[2]Volumes flacons'!$A$5:$C$978,3))))))</f>
        <v/>
      </c>
      <c r="K44" s="117" t="str">
        <f aca="false">IF(ISBLANK(E44),"",(0.000824493-(0.0000040899*E44)+(0.000000076438*E44^2)-(0.00000000082467*E44^3)+(0.0000000000053875*E44^4)))</f>
        <v/>
      </c>
      <c r="L44" s="117" t="str">
        <f aca="false">IF(ISBLANK(E44),"",(-0.00000572466+(0.00000010227*E44)-(0.0000000016546*E44^2)))</f>
        <v/>
      </c>
      <c r="M44" s="117" t="str">
        <f aca="false">IF(ISBLANK(E44),"",IF(ISBLANK(G44),(O44+(K44*35)+(L44*35^1.5)+(0.00000048314*35^2)),(O44+(K44*G44)+(L44*G44^1.5)+(0.00000048314*G44^2))))</f>
        <v/>
      </c>
      <c r="N44" s="118" t="str">
        <f aca="false">IF(ISBLANK(D44),"",IF(ISBLANK(G44),J44*(1+0.00001*(35-20)),J44*(1+0.00001*(G44-20))))</f>
        <v/>
      </c>
      <c r="O44" s="117" t="str">
        <f aca="false">IF(ISBLANK(E44),"",(0.999842594+(0.00006793952*E44)-(0.00000909529*E44^2)+(0.0000001001685*E44^3)-(0.000000001120083*E44^4)+(0.000000000006536332*E44^5)))</f>
        <v/>
      </c>
      <c r="P44" s="119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N°",IF(AND(D44&gt;499,D44&lt;1141),"Err.N°",(((((F44)+'[2]Correction de volume'!$G$7)*(($P$21)*($P$19)*5598)/(($R$16)-($R$17)))-(($P$27)*1000))/((N44)-($P$26))))))))))))</f>
        <v/>
      </c>
      <c r="Q44" s="120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</row>
    <row r="45" customFormat="false" ht="15.75" hidden="false" customHeight="false" outlineLevel="0" collapsed="false">
      <c r="A45" s="110" t="n">
        <f aca="false">IF(ISBLANK(VLOOKUP(D45,'[2]Volumes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13"/>
      <c r="F45" s="114"/>
      <c r="G45" s="136"/>
      <c r="H45" s="113"/>
      <c r="I45" s="113"/>
      <c r="J45" s="116" t="str">
        <f aca="false">IF(ISBLANK(D45),"",IF(VLOOKUP(D45,'[2]Volumes flacons'!$A$5:$C$978,2)=0,"",IF(D45&gt;'[2]Volumes flacons'!$A$978,"Mauvais numéro",IF(D45&lt;'[2]Volumes flacons'!$A$5,"Mauvais numéro",(VLOOKUP(D45,'[2]Volumes flacons'!$A$5:$C$978,3))))))</f>
        <v/>
      </c>
      <c r="K45" s="117" t="str">
        <f aca="false">IF(ISBLANK(E45),"",(0.000824493-(0.0000040899*E45)+(0.000000076438*E45^2)-(0.00000000082467*E45^3)+(0.0000000000053875*E45^4)))</f>
        <v/>
      </c>
      <c r="L45" s="117" t="str">
        <f aca="false">IF(ISBLANK(E45),"",(-0.00000572466+(0.00000010227*E45)-(0.0000000016546*E45^2)))</f>
        <v/>
      </c>
      <c r="M45" s="117" t="str">
        <f aca="false">IF(ISBLANK(E45),"",IF(ISBLANK(G45),(O45+(K45*35)+(L45*35^1.5)+(0.00000048314*35^2)),(O45+(K45*G45)+(L45*G45^1.5)+(0.00000048314*G45^2))))</f>
        <v/>
      </c>
      <c r="N45" s="118" t="str">
        <f aca="false">IF(ISBLANK(D45),"",IF(ISBLANK(G45),J45*(1+0.00001*(35-20)),J45*(1+0.00001*(G45-20))))</f>
        <v/>
      </c>
      <c r="O45" s="117" t="str">
        <f aca="false">IF(ISBLANK(E45),"",(0.999842594+(0.00006793952*E45)-(0.00000909529*E45^2)+(0.0000001001685*E45^3)-(0.000000001120083*E45^4)+(0.000000000006536332*E45^5)))</f>
        <v/>
      </c>
      <c r="P45" s="119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N°",IF(AND(D45&gt;499,D45&lt;1141),"Err.N°",(((((F45)+'[2]Correction de volume'!$G$7)*(($P$21)*($P$19)*5598)/(($R$16)-($R$17)))-(($P$27)*1000))/((N45)-($P$26))))))))))))</f>
        <v/>
      </c>
      <c r="Q45" s="120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1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1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32"/>
      <c r="U45" s="32"/>
      <c r="V45" s="122"/>
      <c r="W45" s="122"/>
      <c r="X45" s="122"/>
      <c r="Y45" s="122"/>
      <c r="Z45" s="32"/>
      <c r="AA45" s="32"/>
      <c r="AB45" s="122"/>
      <c r="AC45" s="122"/>
    </row>
    <row r="46" customFormat="false" ht="15.75" hidden="false" customHeight="false" outlineLevel="0" collapsed="false">
      <c r="A46" s="110" t="n">
        <f aca="false">IF(ISBLANK(VLOOKUP(D46,'[2]Volumes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13"/>
      <c r="F46" s="114"/>
      <c r="G46" s="136"/>
      <c r="H46" s="113"/>
      <c r="I46" s="113"/>
      <c r="J46" s="116" t="str">
        <f aca="false">IF(ISBLANK(D46),"",IF(VLOOKUP(D46,'[2]Volumes flacons'!$A$5:$C$989,2)=0,"",IF(D46&gt;'[2]Volumes flacons'!$A$989,"Mauvais numéro",IF(D46&lt;'[2]Volumes flacons'!$A$5,"Mauvais numéro",(VLOOKUP(D46,'[2]Volumes flacons'!$A$5:$C$989,3))))))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N°",IF(AND(D46&gt;499,D46&lt;1141),"Err.N°",(((((F46)+'[2]Correction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3"/>
      <c r="U46" s="123"/>
      <c r="V46" s="123"/>
      <c r="W46" s="123"/>
      <c r="X46" s="123"/>
      <c r="Y46" s="123"/>
      <c r="Z46" s="123"/>
      <c r="AA46" s="123"/>
      <c r="AB46" s="123"/>
      <c r="AC46" s="123"/>
    </row>
    <row r="47" customFormat="false" ht="15.75" hidden="false" customHeight="false" outlineLevel="0" collapsed="false">
      <c r="A47" s="110" t="n">
        <f aca="false">IF(ISBLANK(VLOOKUP(D47,'[2]Volumes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4"/>
      <c r="G47" s="136"/>
      <c r="H47" s="113"/>
      <c r="I47" s="113"/>
      <c r="J47" s="116" t="str">
        <f aca="false">IF(ISBLANK(D47),"",IF(VLOOKUP(D47,'[2]Volumes flacons'!$A$5:$C$989,2)=0,"",IF(D47&gt;'[2]Volumes flacons'!$A$989,"Mauvais numéro",IF(D47&lt;'[2]Volumes flacons'!$A$5,"Mauvais numéro",(VLOOKUP(D47,'[2]Volumes flacons'!$A$5:$C$989,3))))))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N°",IF(AND(D47&gt;499,D47&lt;1141),"Err.N°",(((((F47)+'[2]Correction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</row>
    <row r="48" customFormat="false" ht="15.75" hidden="false" customHeight="false" outlineLevel="0" collapsed="false">
      <c r="A48" s="110" t="n">
        <f aca="false">IF(ISBLANK(VLOOKUP(D48,'[2]Volumes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24"/>
      <c r="G48" s="261"/>
      <c r="H48" s="113"/>
      <c r="I48" s="113"/>
      <c r="J48" s="116" t="str">
        <f aca="false">IF(ISBLANK(D48),"",IF(VLOOKUP(D48,'[2]Volumes flacons'!$A$5:$C$989,2)=0,"",IF(D48&gt;'[2]Volumes flacons'!$A$989,"Mauvais numéro",IF(D48&lt;'[2]Volumes flacons'!$A$5,"Mauvais numéro",(VLOOKUP(D48,'[2]Volumes flacons'!$A$5:$C$989,3))))))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N°",IF(AND(D48&gt;499,D48&lt;1141),"Err.N°",(((((F48)+'[2]Correction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</row>
    <row r="49" customFormat="false" ht="15.75" hidden="false" customHeight="false" outlineLevel="0" collapsed="false">
      <c r="A49" s="110" t="n">
        <f aca="false">IF(ISBLANK(VLOOKUP(D49,'[2]Volumes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261"/>
      <c r="H49" s="113"/>
      <c r="I49" s="113"/>
      <c r="J49" s="116" t="str">
        <f aca="false">IF(ISBLANK(D49),"",IF(VLOOKUP(D49,'[2]Volumes flacons'!$A$5:$C$989,2)=0,"",IF(D49&gt;'[2]Volumes flacons'!$A$989,"Mauvais numéro",IF(D49&lt;'[2]Volumes flacons'!$A$5,"Mauvais numéro",(VLOOKUP(D49,'[2]Volumes flacons'!$A$5:$C$989,3))))))</f>
        <v/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N°",IF(AND(D49&gt;499,D49&lt;1141),"Err.N°",(((((F49)+'[2]Correction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2"/>
      <c r="W49" s="122"/>
      <c r="X49" s="122"/>
      <c r="Y49" s="122"/>
      <c r="Z49" s="32"/>
      <c r="AA49" s="32"/>
      <c r="AB49" s="122"/>
      <c r="AC49" s="122"/>
    </row>
    <row r="50" customFormat="false" ht="15.75" hidden="false" customHeight="false" outlineLevel="0" collapsed="false">
      <c r="A50" s="110" t="n">
        <f aca="false">IF(ISBLANK(VLOOKUP(D50,'[2]Volumes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261"/>
      <c r="H50" s="113"/>
      <c r="I50" s="113"/>
      <c r="J50" s="116" t="str">
        <f aca="false">IF(ISBLANK(D50),"",IF(VLOOKUP(D50,'[2]Volumes flacons'!$A$5:$C$989,2)=0,"",IF(D50&gt;'[2]Volumes flacons'!$A$989,"Mauvais numéro",IF(D50&lt;'[2]Volumes flacons'!$A$5,"Mauvais numéro",(VLOOKUP(D50,'[2]Volumes flacons'!$A$5:$C$989,3))))))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N°",IF(AND(D50&gt;499,D50&lt;1141),"Err.N°",(((((F50)+'[2]Correction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</row>
    <row r="51" customFormat="false" ht="15.75" hidden="false" customHeight="false" outlineLevel="0" collapsed="false">
      <c r="A51" s="110" t="n">
        <f aca="false">IF(ISBLANK(VLOOKUP(D51,'[2]Volumes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261"/>
      <c r="H51" s="113"/>
      <c r="I51" s="113"/>
      <c r="J51" s="116" t="str">
        <f aca="false">IF(ISBLANK(D51),"",IF(VLOOKUP(D51,'[2]Volumes flacons'!$A$5:$C$989,2)=0,"",IF(D51&gt;'[2]Volumes flacons'!$A$989,"Mauvais numéro",IF(D51&lt;'[2]Volumes flacons'!$A$5,"Mauvais numéro",(VLOOKUP(D51,'[2]Volumes flacons'!$A$5:$C$989,3))))))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N°",IF(AND(D51&gt;499,D51&lt;1141),"Err.N°",(((((F51)+'[2]Correction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</row>
    <row r="52" customFormat="false" ht="15.75" hidden="false" customHeight="false" outlineLevel="0" collapsed="false">
      <c r="A52" s="110" t="n">
        <f aca="false">IF(ISBLANK(VLOOKUP(D52,'[2]Volumes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261"/>
      <c r="H52" s="113"/>
      <c r="I52" s="113"/>
      <c r="J52" s="116" t="str">
        <f aca="false">IF(ISBLANK(D52),"",IF(VLOOKUP(D52,'[2]Volumes flacons'!$A$5:$C$989,2)=0,"",IF(D52&gt;'[2]Volumes flacons'!$A$989,"Mauvais numéro",IF(D52&lt;'[2]Volumes flacons'!$A$5,"Mauvais numéro",(VLOOKUP(D52,'[2]Volumes flacons'!$A$5:$C$989,3))))))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N°",IF(AND(D52&gt;499,D52&lt;1141),"Err.N°",(((((F52)+'[2]Correction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</row>
    <row r="53" customFormat="false" ht="15.75" hidden="false" customHeight="false" outlineLevel="0" collapsed="false">
      <c r="A53" s="110" t="n">
        <f aca="false">IF(ISBLANK(VLOOKUP(D53,'[2]Volumes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261"/>
      <c r="H53" s="113"/>
      <c r="I53" s="113"/>
      <c r="J53" s="116" t="str">
        <f aca="false">IF(ISBLANK(D53),"",IF(VLOOKUP(D53,'[2]Volumes flacons'!$A$5:$C$989,2)=0,"",IF(D53&gt;'[2]Volumes flacons'!$A$989,"Mauvais numéro",IF(D53&lt;'[2]Volumes flacons'!$A$5,"Mauvais numéro",(VLOOKUP(D53,'[2]Volumes flacons'!$A$5:$C$989,3))))))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N°",IF(AND(D53&gt;499,D53&lt;1141),"Err.N°",(((((F53)+'[2]Correction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</row>
    <row r="54" customFormat="false" ht="15.75" hidden="false" customHeight="false" outlineLevel="0" collapsed="false">
      <c r="A54" s="110" t="n">
        <f aca="false">IF(ISBLANK(VLOOKUP(D54,'[2]Volumes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261"/>
      <c r="H54" s="113"/>
      <c r="I54" s="113"/>
      <c r="J54" s="116" t="str">
        <f aca="false">IF(ISBLANK(D54),"",IF(VLOOKUP(D54,'[2]Volumes flacons'!$A$5:$C$989,2)=0,"",IF(D54&gt;'[2]Volumes flacons'!$A$989,"Mauvais numéro",IF(D54&lt;'[2]Volumes flacons'!$A$5,"Mauvais numéro",(VLOOKUP(D54,'[2]Volumes flacons'!$A$5:$C$989,3))))))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N°",IF(AND(D54&gt;499,D54&lt;1141),"Err.N°",(((((F54)+'[2]Correction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</row>
    <row r="55" customFormat="false" ht="15.75" hidden="false" customHeight="false" outlineLevel="0" collapsed="false">
      <c r="A55" s="110" t="n">
        <f aca="false">IF(ISBLANK(VLOOKUP(D55,'[2]Volumes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4"/>
      <c r="G55" s="261"/>
      <c r="H55" s="113"/>
      <c r="I55" s="113"/>
      <c r="J55" s="116" t="str">
        <f aca="false">IF(ISBLANK(D55),"",IF(VLOOKUP(D55,'[2]Volumes flacons'!$A$5:$C$989,2)=0,"",IF(D55&gt;'[2]Volumes flacons'!$A$989,"Mauvais numéro",IF(D55&lt;'[2]Volumes flacons'!$A$5,"Mauvais numéro",(VLOOKUP(D55,'[2]Volumes flacons'!$A$5:$C$989,3))))))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N°",IF(AND(D55&gt;499,D55&lt;1141),"Err.N°",(((((F55)+'[2]Correction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</row>
    <row r="56" customFormat="false" ht="15.75" hidden="false" customHeight="false" outlineLevel="0" collapsed="false">
      <c r="A56" s="110" t="n">
        <f aca="false">IF(ISBLANK(VLOOKUP(D56,'[2]Volumes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4"/>
      <c r="G56" s="261"/>
      <c r="H56" s="113"/>
      <c r="I56" s="113"/>
      <c r="J56" s="116" t="str">
        <f aca="false">IF(ISBLANK(D56),"",IF(VLOOKUP(D56,'[2]Volumes flacons'!$A$5:$C$989,2)=0,"",IF(D56&gt;'[2]Volumes flacons'!$A$989,"Mauvais numéro",IF(D56&lt;'[2]Volumes flacons'!$A$5,"Mauvais numéro",(VLOOKUP(D56,'[2]Volumes flacons'!$A$5:$C$989,3))))))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N°",IF(AND(D56&gt;499,D56&lt;1141),"Err.N°",(((((F56)+'[2]Correction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</row>
    <row r="57" customFormat="false" ht="15.75" hidden="false" customHeight="false" outlineLevel="0" collapsed="false">
      <c r="A57" s="110" t="n">
        <f aca="false">IF(ISBLANK(VLOOKUP(D57,'[2]Volumes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4"/>
      <c r="G57" s="261"/>
      <c r="H57" s="113"/>
      <c r="I57" s="113"/>
      <c r="J57" s="116" t="str">
        <f aca="false">IF(ISBLANK(D57),"",IF(VLOOKUP(D57,'[2]Volumes flacons'!$A$5:$C$989,2)=0,"",IF(D57&gt;'[2]Volumes flacons'!$A$989,"Mauvais numéro",IF(D57&lt;'[2]Volumes flacons'!$A$5,"Mauvais numéro",(VLOOKUP(D57,'[2]Volumes flacons'!$A$5:$C$989,3))))))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N°",IF(AND(D57&gt;499,D57&lt;1141),"Err.N°",(((((F57)+'[2]Correction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</row>
    <row r="58" customFormat="false" ht="15.75" hidden="false" customHeight="false" outlineLevel="0" collapsed="false">
      <c r="A58" s="110" t="n">
        <f aca="false">IF(ISBLANK(VLOOKUP(D58,'[2]Volumes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4"/>
      <c r="G58" s="261"/>
      <c r="H58" s="113"/>
      <c r="I58" s="113"/>
      <c r="J58" s="116" t="str">
        <f aca="false">IF(ISBLANK(D58),"",IF(VLOOKUP(D58,'[2]Volumes flacons'!$A$5:$C$989,2)=0,"",IF(D58&gt;'[2]Volumes flacons'!$A$989,"Mauvais numéro",IF(D58&lt;'[2]Volumes flacons'!$A$5,"Mauvais numéro",(VLOOKUP(D58,'[2]Volumes flacons'!$A$5:$C$989,3))))))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N°",IF(AND(D58&gt;499,D58&lt;1141),"Err.N°",(((((F58)+'[2]Correction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</row>
    <row r="61" customFormat="false" ht="15.75" hidden="false" customHeight="false" outlineLevel="0" collapsed="false"/>
    <row r="62" customFormat="false" ht="21.75" hidden="false" customHeight="false" outlineLevel="0" collapsed="false">
      <c r="C62" s="125" t="s">
        <v>146</v>
      </c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</row>
  </sheetData>
  <mergeCells count="68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G10:H10"/>
    <mergeCell ref="G11:H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F13" colorId="64" zoomScale="100" zoomScaleNormal="100" zoomScalePageLayoutView="100" workbookViewId="0">
      <selection pane="topLeft" activeCell="AZ38" activeCellId="1" sqref="T45:AC45 AZ38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2" min="17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55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/>
      <c r="Q6" s="14"/>
      <c r="R6" s="15" t="s">
        <v>5</v>
      </c>
      <c r="S6" s="15"/>
      <c r="T6" s="16" t="n">
        <v>42093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4.981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0</v>
      </c>
      <c r="J9" s="29" t="n">
        <v>59.98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0°59,98</v>
      </c>
      <c r="P9" s="29" t="s">
        <v>13</v>
      </c>
      <c r="Q9" s="33" t="n">
        <f aca="false">IF(ISBLANK(I9),"",IF(ISBLANK(J9),"",IF(J9&gt;60,"ERREUR !!",O11*(I9+(J9/60)))))</f>
        <v>0.999666666666667</v>
      </c>
      <c r="R9" s="33"/>
      <c r="V9" s="127" t="n">
        <v>4.9726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0.12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-23°0,12</v>
      </c>
      <c r="P10" s="29" t="s">
        <v>17</v>
      </c>
      <c r="Q10" s="33" t="n">
        <f aca="false">IF(ISBLANK(I10),"",IF(ISBLANK(J10),"",IF(J10&gt;60,"ERREUR !!",O12*(I10+(J10/60)))))</f>
        <v>-23.002</v>
      </c>
      <c r="R10" s="33"/>
      <c r="S10" s="35"/>
      <c r="T10" s="35"/>
      <c r="V10" s="127" t="n">
        <v>4.9716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42093</v>
      </c>
      <c r="K11" s="38"/>
      <c r="L11" s="38"/>
      <c r="M11" s="38"/>
      <c r="N11" s="39" t="str">
        <f aca="false">I9&amp;"°"&amp;J9</f>
        <v>0°59,98</v>
      </c>
      <c r="O11" s="40" t="n">
        <f aca="false">IF(P9=M10,-1,1)</f>
        <v>1</v>
      </c>
      <c r="P11" s="41" t="str">
        <f aca="false">TEXT(J11,"aaaa-mm-jj")&amp;"T"&amp;TEXT(J12,"hh:mm:ss")&amp;"z"</f>
        <v>2019-03-31T08:57:35z</v>
      </c>
      <c r="Q11" s="41"/>
      <c r="R11" s="41"/>
      <c r="T11" s="42"/>
      <c r="U11" s="42"/>
      <c r="V11" s="164" t="n">
        <v>4.9734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0.373321759259259</v>
      </c>
      <c r="K12" s="45"/>
      <c r="L12" s="45"/>
      <c r="M12" s="45"/>
      <c r="N12" s="46" t="str">
        <f aca="false">I10&amp;"°"&amp;J10</f>
        <v>23°0,12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4.9819</v>
      </c>
      <c r="W12" s="287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25.8</v>
      </c>
      <c r="S14" s="55" t="s">
        <v>24</v>
      </c>
      <c r="V14" s="127" t="n">
        <f aca="false">AVERAGE(V8:V12)</f>
        <v>4.9761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162</v>
      </c>
      <c r="R15" s="154" t="n">
        <v>25.8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163</v>
      </c>
      <c r="R16" s="155" t="n">
        <v>4.9761</v>
      </c>
      <c r="S16" s="60" t="s">
        <v>29</v>
      </c>
      <c r="U16" s="35"/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164</v>
      </c>
      <c r="R17" s="66" t="n">
        <v>0.006</v>
      </c>
      <c r="S17" s="67" t="s">
        <v>29</v>
      </c>
      <c r="U17" s="42"/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0.996839926411263</v>
      </c>
      <c r="Q18" s="70"/>
      <c r="R18" s="6"/>
      <c r="U18" s="42" t="n">
        <v>4.973</v>
      </c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165</v>
      </c>
      <c r="P19" s="72" t="n">
        <f aca="false">$P$24*($P$18/'[2]Titre d''iodate'!E19)</f>
        <v>0.0200243071903048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166</v>
      </c>
      <c r="P20" s="72" t="n">
        <f aca="false">5+'[2]Correction de volume'!G8</f>
        <v>5.00308998756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167</v>
      </c>
      <c r="P21" s="72" t="n">
        <f aca="false">P20*(1+0.00001*(R14-20))</f>
        <v>5.00338016677928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168</v>
      </c>
      <c r="P22" s="73" t="n">
        <f aca="false">$R$16*(1+0.00001*(20-$R$14))</f>
        <v>4.9758113862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169</v>
      </c>
      <c r="P23" s="73" t="n">
        <f aca="false">$R$17*(1+0.00001*(20-$R$14))</f>
        <v>0.005999652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170</v>
      </c>
      <c r="P24" s="58" t="n">
        <f aca="false">MAX('[2]Titre d''iodate'!F7:F10)</f>
        <v>0.020051755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171</v>
      </c>
      <c r="P25" s="58" t="n">
        <f aca="false">IF(ISBLANK(R14),"",IF(ISBLANK(P21),"",IF(ISBLANK(R17),"",(($P$24*$P$18)/($P$22-$P$23)))))</f>
        <v>0.00402196120248693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2+('[2]Correction de volume'!G10+'[2]Correction de volume'!G9)</f>
        <v>2.0163939508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288" t="s">
        <v>54</v>
      </c>
      <c r="D31" s="289" t="s">
        <v>55</v>
      </c>
      <c r="E31" s="289" t="s">
        <v>56</v>
      </c>
      <c r="F31" s="289" t="s">
        <v>57</v>
      </c>
      <c r="G31" s="289" t="s">
        <v>58</v>
      </c>
      <c r="H31" s="289" t="s">
        <v>59</v>
      </c>
      <c r="I31" s="289" t="s">
        <v>60</v>
      </c>
      <c r="J31" s="289" t="s">
        <v>61</v>
      </c>
      <c r="K31" s="289" t="s">
        <v>62</v>
      </c>
      <c r="L31" s="289" t="s">
        <v>63</v>
      </c>
      <c r="M31" s="289" t="s">
        <v>64</v>
      </c>
      <c r="N31" s="289" t="s">
        <v>65</v>
      </c>
      <c r="O31" s="289" t="s">
        <v>66</v>
      </c>
      <c r="P31" s="290" t="s">
        <v>67</v>
      </c>
      <c r="Q31" s="290"/>
      <c r="R31" s="290"/>
      <c r="S31" s="290"/>
      <c r="T31" s="88" t="s">
        <v>172</v>
      </c>
      <c r="U31" s="88"/>
      <c r="V31" s="88" t="s">
        <v>173</v>
      </c>
      <c r="W31" s="88"/>
      <c r="X31" s="88" t="s">
        <v>174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288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90"/>
      <c r="Q32" s="290"/>
      <c r="R32" s="290"/>
      <c r="S32" s="290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291" t="s">
        <v>98</v>
      </c>
      <c r="D33" s="292" t="s">
        <v>99</v>
      </c>
      <c r="E33" s="292" t="s">
        <v>24</v>
      </c>
      <c r="F33" s="293" t="s">
        <v>100</v>
      </c>
      <c r="G33" s="294"/>
      <c r="H33" s="293" t="s">
        <v>101</v>
      </c>
      <c r="I33" s="293" t="s">
        <v>101</v>
      </c>
      <c r="J33" s="293" t="s">
        <v>100</v>
      </c>
      <c r="K33" s="295"/>
      <c r="L33" s="295"/>
      <c r="M33" s="295"/>
      <c r="N33" s="295"/>
      <c r="O33" s="295"/>
      <c r="P33" s="296" t="s">
        <v>103</v>
      </c>
      <c r="Q33" s="296"/>
      <c r="R33" s="296" t="s">
        <v>104</v>
      </c>
      <c r="S33" s="296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3" t="s">
        <v>175</v>
      </c>
      <c r="AJ33" s="101" t="s">
        <v>122</v>
      </c>
      <c r="AK33" s="103" t="s">
        <v>176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3" t="s">
        <v>177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291"/>
      <c r="D34" s="292"/>
      <c r="E34" s="292"/>
      <c r="F34" s="293"/>
      <c r="G34" s="294"/>
      <c r="H34" s="293"/>
      <c r="I34" s="293"/>
      <c r="J34" s="293"/>
      <c r="K34" s="297"/>
      <c r="L34" s="297"/>
      <c r="M34" s="297"/>
      <c r="N34" s="298" t="s">
        <v>29</v>
      </c>
      <c r="O34" s="297"/>
      <c r="P34" s="298" t="s">
        <v>141</v>
      </c>
      <c r="Q34" s="298" t="s">
        <v>142</v>
      </c>
      <c r="R34" s="298" t="s">
        <v>143</v>
      </c>
      <c r="S34" s="298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178</v>
      </c>
      <c r="AE34" s="109" t="s">
        <v>178</v>
      </c>
      <c r="AF34" s="109" t="s">
        <v>178</v>
      </c>
      <c r="AG34" s="109" t="s">
        <v>178</v>
      </c>
      <c r="AH34" s="109" t="s">
        <v>178</v>
      </c>
      <c r="AI34" s="109" t="s">
        <v>178</v>
      </c>
      <c r="AJ34" s="109" t="s">
        <v>178</v>
      </c>
      <c r="AK34" s="109" t="s">
        <v>178</v>
      </c>
      <c r="AL34" s="109" t="s">
        <v>178</v>
      </c>
      <c r="AM34" s="109" t="s">
        <v>178</v>
      </c>
      <c r="AN34" s="109" t="s">
        <v>178</v>
      </c>
      <c r="AO34" s="109" t="s">
        <v>178</v>
      </c>
      <c r="AP34" s="109" t="s">
        <v>178</v>
      </c>
      <c r="AQ34" s="109" t="s">
        <v>178</v>
      </c>
      <c r="AR34" s="109" t="s">
        <v>178</v>
      </c>
      <c r="AS34" s="109" t="s">
        <v>178</v>
      </c>
      <c r="AT34" s="109" t="s">
        <v>178</v>
      </c>
      <c r="AU34" s="109" t="s">
        <v>178</v>
      </c>
      <c r="AV34" s="109" t="s">
        <v>178</v>
      </c>
      <c r="AW34" s="109" t="s">
        <v>178</v>
      </c>
      <c r="AX34" s="109" t="s">
        <v>178</v>
      </c>
      <c r="AY34" s="109" t="s">
        <v>178</v>
      </c>
      <c r="AZ34" s="109" t="s">
        <v>178</v>
      </c>
      <c r="BA34" s="109" t="s">
        <v>178</v>
      </c>
      <c r="BB34" s="109" t="s">
        <v>178</v>
      </c>
    </row>
    <row r="35" customFormat="false" ht="15.75" hidden="false" customHeight="false" outlineLevel="0" collapsed="false">
      <c r="A35" s="110" t="n">
        <f aca="false">IF(ISBLANK(VLOOKUP(D35,'[2]Volumes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2038</v>
      </c>
      <c r="E35" s="113" t="n">
        <v>9.3</v>
      </c>
      <c r="F35" s="114" t="n">
        <v>2.8727</v>
      </c>
      <c r="G35" s="136" t="n">
        <v>34.5952</v>
      </c>
      <c r="H35" s="113" t="n">
        <v>500</v>
      </c>
      <c r="I35" s="113" t="n">
        <v>508.6</v>
      </c>
      <c r="J35" s="116" t="n">
        <f aca="false">IF(ISBLANK(D35),"",IF(VLOOKUP(D35,'[2]Volumes flacons'!$A$5:$C$978,2)=0,"",IF(D35&gt;'[2]Volumes flacons'!$A$978,"Mauvais numéro",IF(D35&lt;'[2]Volumes flacons'!$A$5,"Mauvais numéro",(VLOOKUP(D35,'[2]Volumes flacons'!$A$5:$C$978,3))))))</f>
        <v>111.51</v>
      </c>
      <c r="K35" s="117" t="n">
        <f aca="false">IF(ISBLANK(E35),"",(0.000824493-(0.0000040899*E35)+(0.000000076438*E35^2)-(0.00000000082467*E35^3)+(0.0000000000053875*E35^4)))</f>
        <v>0.000792445024834849</v>
      </c>
      <c r="L35" s="117" t="n">
        <f aca="false">IF(ISBLANK(E35),"",(-0.00000572466+(0.00000010227*E35)-(0.0000000016546*E35^2)))</f>
        <v>-4.916655354E-006</v>
      </c>
      <c r="M35" s="117" t="n">
        <f aca="false">IF(ISBLANK(E35),"",IF(ISBLANK(G35),(O35+(K35*35)+(L35*35^1.5)+(0.00000048314*35^2)),(O35+(K35*G35)+(L35*G35^1.5)+(0.00000048314*G35^2))))</f>
        <v>1.02675301086686</v>
      </c>
      <c r="N35" s="118" t="n">
        <f aca="false">IF(ISBLANK(D35),"",IF(ISBLANK(G35),J35*(1+0.00001*(35-20)),J35*(1+0.00001*(G35-20))))</f>
        <v>111.52627510752</v>
      </c>
      <c r="O35" s="117" t="n">
        <f aca="false">IF(ISBLANK(E35),"",(0.999842594+(0.00006793952*E35)-(0.00000909529*E35^2)+(0.0000001001685*E35^3)-(0.000000001120083*E35^4)+(0.000000000006536332*E35^5)))</f>
        <v>0.999760427059674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N°",IF(AND(D35&gt;499,D35&lt;1141),"Err.N°",(((((F35)+'[2]Correction de volume'!$G$7)*(($P$21)*($P$19)*5598)/(($R$16)-($R$17)))-(($P$27)*1000))/((N35)-($P$26))))))))))))</f>
        <v>2.94455362538497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2.86783052420657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131.503764909693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128.077311211066</v>
      </c>
      <c r="T35" s="32" t="n">
        <v>0</v>
      </c>
      <c r="U35" s="32" t="n">
        <v>0</v>
      </c>
      <c r="V35" s="122" t="n">
        <v>33.8</v>
      </c>
      <c r="W35" s="122" t="n">
        <v>33</v>
      </c>
      <c r="X35" s="122" t="n">
        <v>33.8</v>
      </c>
      <c r="Y35" s="122" t="n">
        <v>33</v>
      </c>
      <c r="Z35" s="32" t="n">
        <v>2.81</v>
      </c>
      <c r="AA35" s="32" t="n">
        <v>2.75</v>
      </c>
      <c r="AB35" s="122" t="n">
        <v>21.4</v>
      </c>
      <c r="AC35" s="122" t="n">
        <v>20.9</v>
      </c>
    </row>
    <row r="36" customFormat="false" ht="15.75" hidden="false" customHeight="false" outlineLevel="0" collapsed="false">
      <c r="A36" s="110" t="n">
        <f aca="false">IF(ISBLANK(VLOOKUP(D36,'[2]Volumes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2039</v>
      </c>
      <c r="E36" s="113" t="n">
        <v>13.9</v>
      </c>
      <c r="F36" s="114" t="n">
        <v>2.1339</v>
      </c>
      <c r="G36" s="136" t="n">
        <v>35.1865</v>
      </c>
      <c r="H36" s="113" t="n">
        <v>300</v>
      </c>
      <c r="I36" s="113" t="n">
        <v>301.4</v>
      </c>
      <c r="J36" s="116" t="n">
        <f aca="false">IF(ISBLANK(D36),"",IF(VLOOKUP(D36,'[2]Volumes flacons'!$A$5:$C$978,2)=0,"",IF(D36&gt;'[2]Volumes flacons'!$A$978,"Mauvais numéro",IF(D36&lt;'[2]Volumes flacons'!$A$5,"Mauvais numéro",(VLOOKUP(D36,'[2]Volumes flacons'!$A$5:$C$978,3))))))</f>
        <v>111.47</v>
      </c>
      <c r="K36" s="117" t="n">
        <f aca="false">IF(ISBLANK(E36),"",(0.000824493-(0.0000040899*E36)+(0.000000076438*E36^2)-(0.00000000082467*E36^3)+(0.0000000000053875*E36^4)))</f>
        <v>0.000780398342495109</v>
      </c>
      <c r="L36" s="117" t="n">
        <f aca="false">IF(ISBLANK(E36),"",(-0.00000572466+(0.00000010227*E36)-(0.0000000016546*E36^2)))</f>
        <v>-4.622792266E-006</v>
      </c>
      <c r="M36" s="117" t="n">
        <f aca="false">IF(ISBLANK(E36),"",IF(ISBLANK(G36),(O36+(K36*35)+(L36*35^1.5)+(0.00000048314*35^2)),(O36+(K36*G36)+(L36*G36^1.5)+(0.00000048314*G36^2))))</f>
        <v>1.02635303327439</v>
      </c>
      <c r="N36" s="118" t="n">
        <f aca="false">IF(ISBLANK(D36),"",IF(ISBLANK(G36),J36*(1+0.00001*(35-20)),J36*(1+0.00001*(G36-20))))</f>
        <v>111.48692839155</v>
      </c>
      <c r="O36" s="117" t="n">
        <f aca="false">IF(ISBLANK(E36),"",(0.999842594+(0.00006793952*E36)-(0.00000909529*E36^2)+(0.0000001001685*E36^3)-(0.000000001120083*E36^4)+(0.000000000006536332*E36^5)))</f>
        <v>0.999260245586071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N°",IF(AND(D36&gt;499,D36&lt;1141),"Err.N°",(((((F36)+'[2]Correction de volume'!$G$7)*(($P$21)*($P$19)*5598)/(($R$16)-($R$17)))-(($P$27)*1000))/((N36)-($P$26))))))))))))</f>
        <v>2.184026916206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2.12794900526408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97.5386420777599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95.0342025750938</v>
      </c>
      <c r="T36" s="32" t="n">
        <v>0.02</v>
      </c>
      <c r="U36" s="32" t="n">
        <v>0.02</v>
      </c>
      <c r="V36" s="122" t="n">
        <v>26.3</v>
      </c>
      <c r="W36" s="122" t="n">
        <v>25.7</v>
      </c>
      <c r="X36" s="122" t="n">
        <v>26.3</v>
      </c>
      <c r="Y36" s="122" t="n">
        <v>25.7</v>
      </c>
      <c r="Z36" s="32" t="n">
        <v>2.08</v>
      </c>
      <c r="AA36" s="32" t="n">
        <v>2.03</v>
      </c>
      <c r="AB36" s="122" t="n">
        <v>10.3</v>
      </c>
      <c r="AC36" s="122" t="n">
        <v>10.1</v>
      </c>
    </row>
    <row r="37" customFormat="false" ht="15.75" hidden="false" customHeight="false" outlineLevel="0" collapsed="false">
      <c r="A37" s="110" t="n">
        <f aca="false">IF(ISBLANK(VLOOKUP(D37,'[2]Volumes flacons'!A5:C623,3)),0,1)</f>
        <v>1</v>
      </c>
      <c r="B37" s="111" t="n">
        <f aca="false">IF(ISBLANK(D37),0,IF(ISBLANK(E37),0,IF(ISBLANK(F37),0,1)))</f>
        <v>0</v>
      </c>
      <c r="C37" s="112" t="n">
        <v>3</v>
      </c>
      <c r="D37" s="113"/>
      <c r="E37" s="113"/>
      <c r="F37" s="114"/>
      <c r="G37" s="136"/>
      <c r="H37" s="113"/>
      <c r="I37" s="113"/>
      <c r="J37" s="116" t="str">
        <f aca="false">IF(ISBLANK(D37),"",IF(VLOOKUP(D37,'[2]Volumes flacons'!$A$5:$C$978,2)=0,"",IF(D37&gt;'[2]Volumes flacons'!$A$978,"Mauvais numéro",IF(D37&lt;'[2]Volumes flacons'!$A$5,"Mauvais numéro",(VLOOKUP(D37,'[2]Volumes flacons'!$A$5:$C$978,3))))))</f>
        <v/>
      </c>
      <c r="K37" s="117" t="str">
        <f aca="false">IF(ISBLANK(E37),"",(0.000824493-(0.0000040899*E37)+(0.000000076438*E37^2)-(0.00000000082467*E37^3)+(0.0000000000053875*E37^4)))</f>
        <v/>
      </c>
      <c r="L37" s="117" t="str">
        <f aca="false">IF(ISBLANK(E37),"",(-0.00000572466+(0.00000010227*E37)-(0.0000000016546*E37^2)))</f>
        <v/>
      </c>
      <c r="M37" s="117" t="str">
        <f aca="false">IF(ISBLANK(E37),"",IF(ISBLANK(G37),(O37+(K37*35)+(L37*35^1.5)+(0.00000048314*35^2)),(O37+(K37*G37)+(L37*G37^1.5)+(0.00000048314*G37^2))))</f>
        <v/>
      </c>
      <c r="N37" s="118" t="str">
        <f aca="false">IF(ISBLANK(D37),"",IF(ISBLANK(G37),J37*(1+0.00001*(35-20)),J37*(1+0.00001*(G37-20))))</f>
        <v/>
      </c>
      <c r="O37" s="117" t="str">
        <f aca="false">IF(ISBLANK(E37),"",(0.999842594+(0.00006793952*E37)-(0.00000909529*E37^2)+(0.0000001001685*E37^3)-(0.000000001120083*E37^4)+(0.000000000006536332*E37^5)))</f>
        <v/>
      </c>
      <c r="P37" s="119" t="str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N°",IF(AND(D37&gt;499,D37&lt;1141),"Err.N°",(((((F37)+'[2]Correction de volume'!$G$7)*(($P$21)*($P$19)*5598)/(($R$16)-($R$17)))-(($P$27)*1000))/((N37)-($P$26))))))))))))</f>
        <v/>
      </c>
      <c r="Q37" s="120" t="str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/>
      </c>
      <c r="R37" s="121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/>
      </c>
      <c r="S37" s="121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/>
      </c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 customFormat="false" ht="15.75" hidden="false" customHeight="false" outlineLevel="0" collapsed="false">
      <c r="A38" s="110" t="n">
        <f aca="false">IF(ISBLANK(VLOOKUP(D38,'[2]Volumes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2040</v>
      </c>
      <c r="E38" s="113" t="n">
        <v>18.7</v>
      </c>
      <c r="F38" s="114" t="n">
        <v>3.6967</v>
      </c>
      <c r="G38" s="136" t="n">
        <v>35.91605</v>
      </c>
      <c r="H38" s="113" t="n">
        <v>100</v>
      </c>
      <c r="I38" s="113" t="n">
        <v>100.4</v>
      </c>
      <c r="J38" s="116" t="n">
        <f aca="false">IF(ISBLANK(D38),"",IF(VLOOKUP(D38,'[2]Volumes flacons'!$A$5:$C$978,2)=0,"",IF(D38&gt;'[2]Volumes flacons'!$A$978,"Mauvais numéro",IF(D38&lt;'[2]Volumes flacons'!$A$5,"Mauvais numéro",(VLOOKUP(D38,'[2]Volumes flacons'!$A$5:$C$978,3))))))</f>
        <v>110.01</v>
      </c>
      <c r="K38" s="117" t="n">
        <f aca="false">IF(ISBLANK(E38),"",(0.000824493-(0.0000040899*E38)+(0.000000076438*E38^2)-(0.00000000082467*E38^3)+(0.0000000000053875*E38^4)))</f>
        <v>0.000770007589862229</v>
      </c>
      <c r="L38" s="117" t="n">
        <f aca="false">IF(ISBLANK(E38),"",(-0.00000572466+(0.00000010227*E38)-(0.0000000016546*E38^2)))</f>
        <v>-4.390808074E-006</v>
      </c>
      <c r="M38" s="117" t="n">
        <f aca="false">IF(ISBLANK(E38),"",IF(ISBLANK(G38),(O38+(K38*35)+(L38*35^1.5)+(0.00000048314*35^2)),(O38+(K38*G38)+(L38*G38^1.5)+(0.00000048314*G38^2))))</f>
        <v>1.02579929724067</v>
      </c>
      <c r="N38" s="118" t="n">
        <f aca="false">IF(ISBLANK(D38),"",IF(ISBLANK(G38),J38*(1+0.00001*(35-20)),J38*(1+0.00001*(G38-20))))</f>
        <v>110.027509246605</v>
      </c>
      <c r="O38" s="117" t="n">
        <f aca="false">IF(ISBLANK(E38),"",(0.999842594+(0.00006793952*E38)-(0.00000909529*E38^2)+(0.0000001001685*E38^3)-(0.000000001120083*E38^4)+(0.000000000006536332*E38^5)))</f>
        <v>0.99846553259297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N°",IF(AND(D38&gt;499,D38&lt;1141),"Err.N°",(((((F38)+'[2]Correction de volume'!$G$7)*(($P$21)*($P$19)*5598)/(($R$16)-($R$17)))-(($P$27)*1000))/((N38)-($P$26))))))))))))</f>
        <v>3.84630208670533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3.74956592098633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171.77585119226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167.455614031249</v>
      </c>
      <c r="T38" s="32" t="n">
        <v>0.13</v>
      </c>
      <c r="U38" s="32" t="n">
        <v>0.13</v>
      </c>
      <c r="V38" s="122" t="n">
        <v>10.3</v>
      </c>
      <c r="W38" s="122" t="n">
        <v>10.1</v>
      </c>
      <c r="X38" s="122" t="n">
        <v>10.2</v>
      </c>
      <c r="Y38" s="32" t="n">
        <v>9.93</v>
      </c>
      <c r="Z38" s="32" t="n">
        <v>0.89</v>
      </c>
      <c r="AA38" s="32" t="n">
        <v>0.87</v>
      </c>
      <c r="AB38" s="32" t="n">
        <v>4.24</v>
      </c>
      <c r="AC38" s="32" t="n">
        <v>4.14</v>
      </c>
      <c r="AD38" s="153" t="n">
        <v>0.0145</v>
      </c>
      <c r="AE38" s="153" t="n">
        <v>0.0098</v>
      </c>
      <c r="AF38" s="153" t="n">
        <v>0.0026</v>
      </c>
      <c r="AG38" s="153" t="n">
        <v>0.0253</v>
      </c>
      <c r="AH38" s="153" t="n">
        <v>0.0065</v>
      </c>
      <c r="AI38" s="153" t="n">
        <v>0.0017</v>
      </c>
      <c r="AJ38" s="153" t="n">
        <v>0.0015</v>
      </c>
      <c r="AK38" s="153" t="n">
        <v>0.0007</v>
      </c>
      <c r="AL38" s="153" t="n">
        <v>0.0206</v>
      </c>
      <c r="AM38" s="153" t="n">
        <v>0.0025</v>
      </c>
      <c r="AN38" s="153" t="n">
        <v>0.0011</v>
      </c>
      <c r="AO38" s="153" t="n">
        <v>-9999.9999</v>
      </c>
      <c r="AP38" s="153" t="n">
        <v>0.0081</v>
      </c>
      <c r="AQ38" s="153"/>
      <c r="AR38" s="153" t="n">
        <v>0.0356</v>
      </c>
      <c r="AS38" s="153" t="n">
        <v>0.02</v>
      </c>
      <c r="AT38" s="153" t="n">
        <v>0.0556</v>
      </c>
      <c r="AU38" s="153" t="n">
        <v>0.0108</v>
      </c>
      <c r="AV38" s="153" t="n">
        <v>-9999.9999</v>
      </c>
      <c r="AW38" s="153" t="n">
        <v>-9999.9999</v>
      </c>
      <c r="AX38" s="153" t="n">
        <v>0.0272</v>
      </c>
      <c r="AY38" s="153" t="n">
        <v>0.0653</v>
      </c>
      <c r="AZ38" s="153" t="n">
        <v>0.0925</v>
      </c>
      <c r="BA38" s="153" t="n">
        <v>0.0019</v>
      </c>
    </row>
    <row r="39" customFormat="false" ht="15.75" hidden="false" customHeight="false" outlineLevel="0" collapsed="false">
      <c r="A39" s="110" t="n">
        <f aca="false">IF(ISBLANK(VLOOKUP(D39,'[2]Volumes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2041</v>
      </c>
      <c r="E39" s="113" t="n">
        <v>23.5</v>
      </c>
      <c r="F39" s="114" t="n">
        <v>4.1945</v>
      </c>
      <c r="G39" s="136" t="n">
        <v>36.4864</v>
      </c>
      <c r="H39" s="113" t="n">
        <v>80</v>
      </c>
      <c r="I39" s="113" t="n">
        <v>78.6</v>
      </c>
      <c r="J39" s="116" t="n">
        <f aca="false">IF(ISBLANK(D39),"",IF(VLOOKUP(D39,'[2]Volumes flacons'!$A$5:$C$978,2)=0,"",IF(D39&gt;'[2]Volumes flacons'!$A$978,"Mauvais numéro",IF(D39&lt;'[2]Volumes flacons'!$A$5,"Mauvais numéro",(VLOOKUP(D39,'[2]Volumes flacons'!$A$5:$C$978,3))))))</f>
        <v>111.07</v>
      </c>
      <c r="K39" s="117" t="n">
        <f aca="false">IF(ISBLANK(E39),"",(0.000824493-(0.0000040899*E39)+(0.000000076438*E39^2)-(0.00000000082467*E39^3)+(0.0000000000053875*E39^4)))</f>
        <v>0.000761533851410469</v>
      </c>
      <c r="L39" s="117" t="n">
        <f aca="false">IF(ISBLANK(E39),"",(-0.00000572466+(0.00000010227*E39)-(0.0000000016546*E39^2)))</f>
        <v>-4.23506785E-006</v>
      </c>
      <c r="M39" s="117" t="n">
        <f aca="false">IF(ISBLANK(E39),"",IF(ISBLANK(G39),(O39+(K39*35)+(L39*35^1.5)+(0.00000048314*35^2)),(O39+(K39*G39)+(L39*G39^1.5)+(0.00000048314*G39^2))))</f>
        <v>1.0249169520419</v>
      </c>
      <c r="N39" s="118" t="n">
        <f aca="false">IF(ISBLANK(D39),"",IF(ISBLANK(G39),J39*(1+0.00001*(35-20)),J39*(1+0.00001*(G39-20))))</f>
        <v>111.08831144448</v>
      </c>
      <c r="O39" s="117" t="n">
        <f aca="false">IF(ISBLANK(E39),"",(0.999842594+(0.00006793952*E39)-(0.00000909529*E39^2)+(0.0000001001685*E39^3)-(0.000000001120083*E39^4)+(0.000000000006536332*E39^5)))</f>
        <v>0.997421516203227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N°",IF(AND(D39&gt;499,D39&lt;1141),"Err.N°",(((((F39)+'[2]Correction de volume'!$G$7)*(($P$21)*($P$19)*5598)/(($R$16)-($R$17)))-(($P$27)*1000))/((N39)-($P$26))))))))))))</f>
        <v>4.32392190426075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4.21880221187325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193.106352244285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188.411706782259</v>
      </c>
      <c r="T39" s="32" t="n">
        <v>0.07</v>
      </c>
      <c r="U39" s="32" t="n">
        <v>0.07</v>
      </c>
      <c r="V39" s="32" t="n">
        <v>1.11</v>
      </c>
      <c r="W39" s="32" t="n">
        <v>1.08</v>
      </c>
      <c r="X39" s="32" t="n">
        <v>1.04</v>
      </c>
      <c r="Y39" s="32" t="n">
        <v>1.02</v>
      </c>
      <c r="Z39" s="32" t="n">
        <v>0.23</v>
      </c>
      <c r="AA39" s="32" t="n">
        <v>0.22</v>
      </c>
      <c r="AB39" s="32" t="n">
        <v>1.77</v>
      </c>
      <c r="AC39" s="32" t="n">
        <v>1.73</v>
      </c>
      <c r="AD39" s="153" t="n">
        <v>0.0707</v>
      </c>
      <c r="AE39" s="153" t="n">
        <v>0.0485</v>
      </c>
      <c r="AF39" s="153" t="n">
        <v>0.0129</v>
      </c>
      <c r="AG39" s="153" t="n">
        <v>0.0858</v>
      </c>
      <c r="AH39" s="153" t="n">
        <v>0.0277</v>
      </c>
      <c r="AI39" s="153" t="n">
        <v>0.0082</v>
      </c>
      <c r="AJ39" s="153" t="n">
        <v>0.012</v>
      </c>
      <c r="AK39" s="153" t="n">
        <v>0.004</v>
      </c>
      <c r="AL39" s="153" t="n">
        <v>0.131</v>
      </c>
      <c r="AM39" s="153" t="n">
        <v>0.0127</v>
      </c>
      <c r="AN39" s="153" t="n">
        <v>0.0065</v>
      </c>
      <c r="AO39" s="153" t="n">
        <v>-9999.9999</v>
      </c>
      <c r="AP39" s="153" t="n">
        <v>0.0824</v>
      </c>
      <c r="AQ39" s="153"/>
      <c r="AR39" s="153" t="n">
        <v>0.0871</v>
      </c>
      <c r="AS39" s="153" t="n">
        <v>0.1148</v>
      </c>
      <c r="AT39" s="153" t="n">
        <v>0.2019</v>
      </c>
      <c r="AU39" s="153" t="n">
        <v>0.0445</v>
      </c>
      <c r="AV39" s="153" t="n">
        <v>-9999.9999</v>
      </c>
      <c r="AW39" s="153" t="n">
        <v>-9999.9999</v>
      </c>
      <c r="AX39" s="153" t="n">
        <v>0.1619</v>
      </c>
      <c r="AY39" s="153" t="n">
        <v>0.3615</v>
      </c>
      <c r="AZ39" s="153" t="n">
        <v>0.5234</v>
      </c>
      <c r="BA39" s="153" t="n">
        <v>0.0056</v>
      </c>
    </row>
    <row r="40" customFormat="false" ht="15.75" hidden="false" customHeight="false" outlineLevel="0" collapsed="false">
      <c r="A40" s="110" t="n">
        <f aca="false">IF(ISBLANK(VLOOKUP(D40,'[2]Volumes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2042</v>
      </c>
      <c r="E40" s="113" t="n">
        <v>24.6</v>
      </c>
      <c r="F40" s="114" t="n">
        <v>4.3033</v>
      </c>
      <c r="G40" s="136" t="n">
        <v>36.55365</v>
      </c>
      <c r="H40" s="113" t="n">
        <v>60</v>
      </c>
      <c r="I40" s="113" t="n">
        <v>60.1</v>
      </c>
      <c r="J40" s="116" t="n">
        <f aca="false">IF(ISBLANK(D40),"",IF(VLOOKUP(D40,'[2]Volumes flacons'!$A$5:$C$978,2)=0,"",IF(D40&gt;'[2]Volumes flacons'!$A$978,"Mauvais numéro",IF(D40&lt;'[2]Volumes flacons'!$A$5,"Mauvais numéro",(VLOOKUP(D40,'[2]Volumes flacons'!$A$5:$C$978,3))))))</f>
        <v>110.84</v>
      </c>
      <c r="K40" s="117" t="n">
        <f aca="false">IF(ISBLANK(E40),"",(0.000824493-(0.0000040899*E40)+(0.000000076438*E40^2)-(0.00000000082467*E40^3)+(0.0000000000053875*E40^4)))</f>
        <v>0.0007598348734143</v>
      </c>
      <c r="L40" s="117" t="n">
        <f aca="false">IF(ISBLANK(E40),"",(-0.00000572466+(0.00000010227*E40)-(0.0000000016546*E40^2)))</f>
        <v>-4.210115736E-006</v>
      </c>
      <c r="M40" s="117" t="n">
        <f aca="false">IF(ISBLANK(E40),"",IF(ISBLANK(G40),(O40+(K40*35)+(L40*35^1.5)+(0.00000048314*35^2)),(O40+(K40*G40)+(L40*G40^1.5)+(0.00000048314*G40^2))))</f>
        <v>1.0246395440037</v>
      </c>
      <c r="N40" s="118" t="n">
        <f aca="false">IF(ISBLANK(D40),"",IF(ISBLANK(G40),J40*(1+0.00001*(35-20)),J40*(1+0.00001*(G40-20))))</f>
        <v>110.85834806566</v>
      </c>
      <c r="O40" s="117" t="n">
        <f aca="false">IF(ISBLANK(E40),"",(0.999842594+(0.00006793952*E40)-(0.00000909529*E40^2)+(0.0000001001685*E40^3)-(0.000000001120083*E40^4)+(0.000000000006536332*E40^5)))</f>
        <v>0.997149692959927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N°",IF(AND(D40&gt;499,D40&lt;1141),"Err.N°",(((((F40)+'[2]Correction de volume'!$G$7)*(($P$21)*($P$19)*5598)/(($R$16)-($R$17)))-(($P$27)*1000))/((N40)-($P$26))))))))))))</f>
        <v>4.44586074749625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4.33895097404147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198.552140983183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193.777550500692</v>
      </c>
      <c r="T40" s="32" t="n">
        <v>0</v>
      </c>
      <c r="U40" s="32" t="n">
        <v>0</v>
      </c>
      <c r="V40" s="32" t="n">
        <v>0.17</v>
      </c>
      <c r="W40" s="32" t="n">
        <v>0.17</v>
      </c>
      <c r="X40" s="32" t="n">
        <v>0.17</v>
      </c>
      <c r="Y40" s="32" t="n">
        <v>0.17</v>
      </c>
      <c r="Z40" s="32" t="n">
        <v>0.19</v>
      </c>
      <c r="AA40" s="32" t="n">
        <v>0.19</v>
      </c>
      <c r="AB40" s="32" t="n">
        <v>1.48</v>
      </c>
      <c r="AC40" s="32" t="n">
        <v>1.45</v>
      </c>
      <c r="AD40" s="153" t="n">
        <v>0.0479</v>
      </c>
      <c r="AE40" s="153" t="n">
        <v>0.0385</v>
      </c>
      <c r="AF40" s="153" t="n">
        <v>0.0188</v>
      </c>
      <c r="AG40" s="153" t="n">
        <v>0.0572</v>
      </c>
      <c r="AH40" s="153" t="n">
        <v>0.0172</v>
      </c>
      <c r="AI40" s="153" t="n">
        <v>0.0054</v>
      </c>
      <c r="AJ40" s="153" t="n">
        <v>0.0058</v>
      </c>
      <c r="AK40" s="153" t="n">
        <v>0.0031</v>
      </c>
      <c r="AL40" s="153" t="n">
        <v>0.1014</v>
      </c>
      <c r="AM40" s="153" t="n">
        <v>0.0107</v>
      </c>
      <c r="AN40" s="153" t="n">
        <v>0.0048</v>
      </c>
      <c r="AO40" s="153" t="n">
        <v>-9999.9999</v>
      </c>
      <c r="AP40" s="153" t="n">
        <v>0.0726</v>
      </c>
      <c r="AQ40" s="153"/>
      <c r="AR40" s="153" t="n">
        <v>0.0533</v>
      </c>
      <c r="AS40" s="153" t="n">
        <v>0.081</v>
      </c>
      <c r="AT40" s="153" t="n">
        <v>0.1344</v>
      </c>
      <c r="AU40" s="153" t="n">
        <v>0.0343</v>
      </c>
      <c r="AV40" s="153" t="n">
        <v>-9999.9999</v>
      </c>
      <c r="AW40" s="153" t="n">
        <v>-9999.9999</v>
      </c>
      <c r="AX40" s="153" t="n">
        <v>0.1336</v>
      </c>
      <c r="AY40" s="153" t="n">
        <v>0.2778</v>
      </c>
      <c r="AZ40" s="153" t="n">
        <v>0.4114</v>
      </c>
      <c r="BA40" s="153" t="n">
        <v>0.0047</v>
      </c>
    </row>
    <row r="41" customFormat="false" ht="15.75" hidden="false" customHeight="false" outlineLevel="0" collapsed="false">
      <c r="A41" s="110" t="n">
        <f aca="false">IF(ISBLANK(VLOOKUP(D41,'[2]Volumes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2043</v>
      </c>
      <c r="E41" s="113" t="n">
        <v>27.4</v>
      </c>
      <c r="F41" s="114" t="n">
        <v>4.4195</v>
      </c>
      <c r="G41" s="136" t="n">
        <v>36.2722</v>
      </c>
      <c r="H41" s="113" t="n">
        <v>40</v>
      </c>
      <c r="I41" s="113" t="n">
        <v>42.6</v>
      </c>
      <c r="J41" s="116" t="n">
        <f aca="false">IF(ISBLANK(D41),"",IF(VLOOKUP(D41,'[2]Volumes flacons'!$A$5:$C$978,2)=0,"",IF(D41&gt;'[2]Volumes flacons'!$A$978,"Mauvais numéro",IF(D41&lt;'[2]Volumes flacons'!$A$5,"Mauvais numéro",(VLOOKUP(D41,'[2]Volumes flacons'!$A$5:$C$978,3))))))</f>
        <v>109.68</v>
      </c>
      <c r="K41" s="117" t="n">
        <f aca="false">IF(ISBLANK(E41),"",(0.000824493-(0.0000040899*E41)+(0.000000076438*E41^2)-(0.00000000082467*E41^3)+(0.0000000000053875*E41^4)))</f>
        <v>0.00075588880506374</v>
      </c>
      <c r="L41" s="117" t="n">
        <f aca="false">IF(ISBLANK(E41),"",(-0.00000572466+(0.00000010227*E41)-(0.0000000016546*E41^2)))</f>
        <v>-4.164669496E-006</v>
      </c>
      <c r="M41" s="117" t="n">
        <f aca="false">IF(ISBLANK(E41),"",IF(ISBLANK(G41),(O41+(K41*35)+(L41*35^1.5)+(0.00000048314*35^2)),(O41+(K41*G41)+(L41*G41^1.5)+(0.00000048314*G41^2))))</f>
        <v>1.02354954021486</v>
      </c>
      <c r="N41" s="118" t="n">
        <f aca="false">IF(ISBLANK(D41),"",IF(ISBLANK(G41),J41*(1+0.00001*(35-20)),J41*(1+0.00001*(G41-20))))</f>
        <v>109.69784734896</v>
      </c>
      <c r="O41" s="117" t="n">
        <f aca="false">IF(ISBLANK(E41),"",(0.999842594+(0.00006793952*E41)-(0.00000909529*E41^2)+(0.0000001001685*E41^3)-(0.000000001120083*E41^4)+(0.000000000006536332*E41^5)))</f>
        <v>0.996405926771626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N°",IF(AND(D41&gt;499,D41&lt;1141),"Err.N°",(((((F41)+'[2]Correction de volume'!$G$7)*(($P$21)*($P$19)*5598)/(($R$16)-($R$17)))-(($P$27)*1000))/((N41)-($P$26))))))))))))</f>
        <v>4.61554835566787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4.50935511602009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206.130389564127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201.387799481457</v>
      </c>
      <c r="T41" s="32" t="n">
        <v>0</v>
      </c>
      <c r="U41" s="32" t="n">
        <v>0</v>
      </c>
      <c r="V41" s="32" t="n">
        <v>0.05</v>
      </c>
      <c r="W41" s="32" t="n">
        <v>0.05</v>
      </c>
      <c r="X41" s="32" t="n">
        <v>0.07</v>
      </c>
      <c r="Y41" s="32" t="n">
        <v>0.07</v>
      </c>
      <c r="Z41" s="32" t="n">
        <v>0.02</v>
      </c>
      <c r="AA41" s="32" t="n">
        <v>0.02</v>
      </c>
      <c r="AB41" s="32" t="n">
        <v>1.09</v>
      </c>
      <c r="AC41" s="32" t="n">
        <v>1.07</v>
      </c>
      <c r="AD41" s="153" t="n">
        <v>0.021</v>
      </c>
      <c r="AE41" s="153" t="n">
        <v>0.0246</v>
      </c>
      <c r="AF41" s="153" t="n">
        <v>0.0216</v>
      </c>
      <c r="AG41" s="153" t="n">
        <v>0.019</v>
      </c>
      <c r="AH41" s="153" t="n">
        <v>0.0083</v>
      </c>
      <c r="AI41" s="153" t="n">
        <v>0.003</v>
      </c>
      <c r="AJ41" s="153" t="n">
        <v>-9999.9999</v>
      </c>
      <c r="AK41" s="153" t="n">
        <v>0.0029</v>
      </c>
      <c r="AL41" s="153" t="n">
        <v>0.0666</v>
      </c>
      <c r="AM41" s="153" t="n">
        <v>0.0092</v>
      </c>
      <c r="AN41" s="153" t="n">
        <v>0.0031</v>
      </c>
      <c r="AO41" s="153" t="n">
        <v>-9999.9999</v>
      </c>
      <c r="AP41" s="153" t="n">
        <v>0.0799</v>
      </c>
      <c r="AQ41" s="153"/>
      <c r="AR41" s="153" t="n">
        <v>0.0158</v>
      </c>
      <c r="AS41" s="153" t="n">
        <v>0.0285</v>
      </c>
      <c r="AT41" s="153" t="n">
        <v>0.0443</v>
      </c>
      <c r="AU41" s="153" t="n">
        <v>0.0248</v>
      </c>
      <c r="AV41" s="153" t="n">
        <v>-9999.9999</v>
      </c>
      <c r="AW41" s="153" t="n">
        <v>-9999.9999</v>
      </c>
      <c r="AX41" s="153" t="n">
        <v>0.1061</v>
      </c>
      <c r="AY41" s="153" t="n">
        <v>0.1882</v>
      </c>
      <c r="AZ41" s="153" t="n">
        <v>0.2943</v>
      </c>
      <c r="BA41" s="153" t="n">
        <v>0.0032</v>
      </c>
    </row>
    <row r="42" customFormat="false" ht="15.75" hidden="false" customHeight="false" outlineLevel="0" collapsed="false">
      <c r="A42" s="110" t="n">
        <f aca="false">IF(ISBLANK(VLOOKUP(D42,'[2]Volumes flacons'!A5:C623,3)),0,1)</f>
        <v>1</v>
      </c>
      <c r="B42" s="111" t="n">
        <f aca="false">IF(ISBLANK(D42),0,IF(ISBLANK(E42),0,IF(ISBLANK(F42),0,1)))</f>
        <v>0</v>
      </c>
      <c r="C42" s="112" t="n">
        <v>8</v>
      </c>
      <c r="D42" s="113"/>
      <c r="E42" s="113"/>
      <c r="F42" s="114"/>
      <c r="G42" s="136"/>
      <c r="H42" s="113"/>
      <c r="I42" s="113"/>
      <c r="J42" s="116" t="str">
        <f aca="false">IF(ISBLANK(D42),"",IF(VLOOKUP(D42,'[2]Volumes flacons'!$A$5:$C$978,2)=0,"",IF(D42&gt;'[2]Volumes flacons'!$A$978,"Mauvais numéro",IF(D42&lt;'[2]Volumes flacons'!$A$5,"Mauvais numéro",(VLOOKUP(D42,'[2]Volumes flacons'!$A$5:$C$978,3))))))</f>
        <v/>
      </c>
      <c r="K42" s="117" t="str">
        <f aca="false">IF(ISBLANK(E42),"",(0.000824493-(0.0000040899*E42)+(0.000000076438*E42^2)-(0.00000000082467*E42^3)+(0.0000000000053875*E42^4)))</f>
        <v/>
      </c>
      <c r="L42" s="117" t="str">
        <f aca="false">IF(ISBLANK(E42),"",(-0.00000572466+(0.00000010227*E42)-(0.0000000016546*E42^2)))</f>
        <v/>
      </c>
      <c r="M42" s="117" t="str">
        <f aca="false">IF(ISBLANK(E42),"",IF(ISBLANK(G42),(O42+(K42*35)+(L42*35^1.5)+(0.00000048314*35^2)),(O42+(K42*G42)+(L42*G42^1.5)+(0.00000048314*G42^2))))</f>
        <v/>
      </c>
      <c r="N42" s="118" t="str">
        <f aca="false">IF(ISBLANK(D42),"",IF(ISBLANK(G42),J42*(1+0.00001*(35-20)),J42*(1+0.00001*(G42-20))))</f>
        <v/>
      </c>
      <c r="O42" s="117" t="str">
        <f aca="false">IF(ISBLANK(E42),"",(0.999842594+(0.00006793952*E42)-(0.00000909529*E42^2)+(0.0000001001685*E42^3)-(0.000000001120083*E42^4)+(0.000000000006536332*E42^5)))</f>
        <v/>
      </c>
      <c r="P42" s="119" t="str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N°",IF(AND(D42&gt;499,D42&lt;1141),"Err.N°",(((((F42)+'[2]Correction de volume'!$G$7)*(($P$21)*($P$19)*5598)/(($R$16)-($R$17)))-(($P$27)*1000))/((N42)-($P$26))))))))))))</f>
        <v/>
      </c>
      <c r="Q42" s="120" t="str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/>
      </c>
      <c r="R42" s="121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/>
      </c>
      <c r="S42" s="121" t="str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/>
      </c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53"/>
      <c r="AX42" s="153"/>
      <c r="AY42" s="153"/>
      <c r="AZ42" s="153"/>
      <c r="BA42" s="153"/>
    </row>
    <row r="43" customFormat="false" ht="15.75" hidden="false" customHeight="false" outlineLevel="0" collapsed="false">
      <c r="A43" s="110" t="n">
        <f aca="false">IF(ISBLANK(VLOOKUP(D43,'[2]Volumes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2044</v>
      </c>
      <c r="E43" s="113" t="n">
        <v>28.4</v>
      </c>
      <c r="F43" s="114" t="n">
        <v>4.3511</v>
      </c>
      <c r="G43" s="136" t="n">
        <v>35.8626</v>
      </c>
      <c r="H43" s="113" t="n">
        <v>20</v>
      </c>
      <c r="I43" s="113" t="n">
        <v>20.6</v>
      </c>
      <c r="J43" s="116" t="n">
        <f aca="false">IF(ISBLANK(D43),"",IF(VLOOKUP(D43,'[2]Volumes flacons'!$A$5:$C$978,2)=0,"",IF(D43&gt;'[2]Volumes flacons'!$A$978,"Mauvais numéro",IF(D43&lt;'[2]Volumes flacons'!$A$5,"Mauvais numéro",(VLOOKUP(D43,'[2]Volumes flacons'!$A$5:$C$978,3))))))</f>
        <v>109.47</v>
      </c>
      <c r="K43" s="117" t="n">
        <f aca="false">IF(ISBLANK(E43),"",(0.000824493-(0.0000040899*E43)+(0.000000076438*E43^2)-(0.00000000082467*E43^3)+(0.0000000000053875*E43^4)))</f>
        <v>0.00075460631060384</v>
      </c>
      <c r="L43" s="117" t="n">
        <f aca="false">IF(ISBLANK(E43),"",(-0.00000572466+(0.00000010227*E43)-(0.0000000016546*E43^2)))</f>
        <v>-4.154726176E-006</v>
      </c>
      <c r="M43" s="117" t="n">
        <f aca="false">IF(ISBLANK(E43),"",IF(ISBLANK(G43),(O43+(K43*35)+(L43*35^1.5)+(0.00000048314*35^2)),(O43+(K43*G43)+(L43*G43^1.5)+(0.00000048314*G43^2))))</f>
        <v>1.02291400761931</v>
      </c>
      <c r="N43" s="118" t="n">
        <f aca="false">IF(ISBLANK(D43),"",IF(ISBLANK(G43),J43*(1+0.00001*(35-20)),J43*(1+0.00001*(G43-20))))</f>
        <v>109.48736478822</v>
      </c>
      <c r="O43" s="117" t="n">
        <f aca="false">IF(ISBLANK(E43),"",(0.999842594+(0.00006793952*E43)-(0.00000909529*E43^2)+(0.0000001001685*E43^3)-(0.000000001120083*E43^4)+(0.000000000006536332*E43^5)))</f>
        <v>0.996122772415965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N°",IF(AND(D43&gt;499,D43&lt;1141),"Err.N°",(((((F43)+'[2]Correction de volume'!$G$7)*(($P$21)*($P$19)*5598)/(($R$16)-($R$17)))-(($P$27)*1000))/((N43)-($P$26))))))))))))</f>
        <v>4.55276656341866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4.45078132619825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203.326554722277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198.771894028014</v>
      </c>
      <c r="T43" s="32" t="n">
        <v>0</v>
      </c>
      <c r="U43" s="32" t="n">
        <v>0</v>
      </c>
      <c r="V43" s="32" t="n">
        <v>0.05</v>
      </c>
      <c r="W43" s="32" t="n">
        <v>0.05</v>
      </c>
      <c r="X43" s="32" t="n">
        <v>0.08</v>
      </c>
      <c r="Y43" s="32" t="n">
        <v>0.08</v>
      </c>
      <c r="Z43" s="32" t="n">
        <v>0.01</v>
      </c>
      <c r="AA43" s="32" t="n">
        <v>0.01</v>
      </c>
      <c r="AB43" s="32" t="n">
        <v>1.04</v>
      </c>
      <c r="AC43" s="32" t="n">
        <v>1.02</v>
      </c>
      <c r="AD43" s="153" t="n">
        <v>0.0052</v>
      </c>
      <c r="AE43" s="153" t="n">
        <v>0.0157</v>
      </c>
      <c r="AF43" s="153" t="n">
        <v>0.0145</v>
      </c>
      <c r="AG43" s="153" t="n">
        <v>0.0087</v>
      </c>
      <c r="AH43" s="153" t="n">
        <v>0.0068</v>
      </c>
      <c r="AI43" s="153" t="n">
        <v>0.0022</v>
      </c>
      <c r="AJ43" s="153" t="n">
        <v>-9999.9999</v>
      </c>
      <c r="AK43" s="153" t="n">
        <v>0.0037</v>
      </c>
      <c r="AL43" s="153" t="n">
        <v>0.0313</v>
      </c>
      <c r="AM43" s="153" t="n">
        <v>0.0078</v>
      </c>
      <c r="AN43" s="153" t="n">
        <v>-9999.9999</v>
      </c>
      <c r="AO43" s="153" t="n">
        <v>-9999.9999</v>
      </c>
      <c r="AP43" s="153" t="n">
        <v>0.1036</v>
      </c>
      <c r="AQ43" s="153"/>
      <c r="AR43" s="153" t="n">
        <v>0.0123</v>
      </c>
      <c r="AS43" s="153" t="n">
        <v>0.0199</v>
      </c>
      <c r="AT43" s="153" t="n">
        <v>0.0322</v>
      </c>
      <c r="AU43" s="153" t="n">
        <v>0.0271</v>
      </c>
      <c r="AV43" s="153" t="n">
        <v>-9999.9999</v>
      </c>
      <c r="AW43" s="153" t="n">
        <v>-9999.9999</v>
      </c>
      <c r="AX43" s="153" t="n">
        <v>0.1086</v>
      </c>
      <c r="AY43" s="153" t="n">
        <v>0.1433</v>
      </c>
      <c r="AZ43" s="153" t="n">
        <v>0.2519</v>
      </c>
      <c r="BA43" s="153" t="n">
        <v>0.003</v>
      </c>
    </row>
    <row r="44" customFormat="false" ht="15.75" hidden="false" customHeight="false" outlineLevel="0" collapsed="false">
      <c r="A44" s="110" t="n">
        <f aca="false">IF(ISBLANK(VLOOKUP(D44,'[2]Volumes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2045</v>
      </c>
      <c r="E44" s="113" t="n">
        <v>28.4</v>
      </c>
      <c r="F44" s="114" t="n">
        <v>4.3713</v>
      </c>
      <c r="G44" s="136" t="n">
        <v>35.85155</v>
      </c>
      <c r="H44" s="113" t="n">
        <v>20</v>
      </c>
      <c r="I44" s="113" t="n">
        <v>20.4</v>
      </c>
      <c r="J44" s="116" t="n">
        <f aca="false">IF(ISBLANK(D44),"",IF(VLOOKUP(D44,'[2]Volumes flacons'!$A$5:$C$978,2)=0,"",IF(D44&gt;'[2]Volumes flacons'!$A$978,"Mauvais numéro",IF(D44&lt;'[2]Volumes flacons'!$A$5,"Mauvais numéro",(VLOOKUP(D44,'[2]Volumes flacons'!$A$5:$C$978,3))))))</f>
        <v>110.08</v>
      </c>
      <c r="K44" s="117" t="n">
        <f aca="false">IF(ISBLANK(E44),"",(0.000824493-(0.0000040899*E44)+(0.000000076438*E44^2)-(0.00000000082467*E44^3)+(0.0000000000053875*E44^4)))</f>
        <v>0.00075460631060384</v>
      </c>
      <c r="L44" s="117" t="n">
        <f aca="false">IF(ISBLANK(E44),"",(-0.00000572466+(0.00000010227*E44)-(0.0000000016546*E44^2)))</f>
        <v>-4.154726176E-006</v>
      </c>
      <c r="M44" s="117" t="n">
        <f aca="false">IF(ISBLANK(E44),"",IF(ISBLANK(G44),(O44+(K44*35)+(L44*35^1.5)+(0.00000048314*35^2)),(O44+(K44*G44)+(L44*G44^1.5)+(0.00000048314*G44^2))))</f>
        <v>1.02290569872596</v>
      </c>
      <c r="N44" s="118" t="n">
        <f aca="false">IF(ISBLANK(D44),"",IF(ISBLANK(G44),J44*(1+0.00001*(35-20)),J44*(1+0.00001*(G44-20))))</f>
        <v>110.09744938624</v>
      </c>
      <c r="O44" s="117" t="n">
        <f aca="false">IF(ISBLANK(E44),"",(0.999842594+(0.00006793952*E44)-(0.00000909529*E44^2)+(0.0000001001685*E44^3)-(0.000000001120083*E44^4)+(0.000000000006536332*E44^5)))</f>
        <v>0.996122772415965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N°",IF(AND(D44&gt;499,D44&lt;1141),"Err.N°",(((((F44)+'[2]Correction de volume'!$G$7)*(($P$21)*($P$19)*5598)/(($R$16)-($R$17)))-(($P$27)*1000))/((N44)-($P$26))))))))))))</f>
        <v>4.5481582635409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4.44631237190846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203.120748049737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198.572310529432</v>
      </c>
      <c r="T44" s="32" t="n">
        <v>0</v>
      </c>
      <c r="U44" s="32" t="n">
        <v>0</v>
      </c>
      <c r="V44" s="32" t="n">
        <v>0.06</v>
      </c>
      <c r="W44" s="32" t="n">
        <v>0.06</v>
      </c>
      <c r="X44" s="32" t="n">
        <v>0.09</v>
      </c>
      <c r="Y44" s="32" t="n">
        <v>0.09</v>
      </c>
      <c r="Z44" s="32" t="n">
        <v>0.03</v>
      </c>
      <c r="AA44" s="32" t="n">
        <v>0.03</v>
      </c>
      <c r="AB44" s="32" t="n">
        <v>1.06</v>
      </c>
      <c r="AC44" s="32" t="n">
        <v>1.04</v>
      </c>
      <c r="AD44" s="153"/>
      <c r="AE44" s="153"/>
      <c r="AF44" s="153"/>
      <c r="AG44" s="153"/>
      <c r="AH44" s="153"/>
      <c r="AI44" s="153"/>
      <c r="AJ44" s="153"/>
      <c r="AK44" s="153"/>
      <c r="AL44" s="153"/>
      <c r="AM44" s="153"/>
      <c r="AN44" s="153"/>
      <c r="AO44" s="153"/>
      <c r="AP44" s="153"/>
      <c r="AQ44" s="153"/>
      <c r="AR44" s="153"/>
      <c r="AS44" s="153"/>
      <c r="AT44" s="153"/>
      <c r="AU44" s="153"/>
      <c r="AV44" s="153"/>
      <c r="AW44" s="153"/>
      <c r="AX44" s="153"/>
      <c r="AY44" s="153"/>
      <c r="AZ44" s="153"/>
      <c r="BA44" s="153"/>
    </row>
    <row r="45" customFormat="false" ht="15.75" hidden="false" customHeight="false" outlineLevel="0" collapsed="false">
      <c r="A45" s="110" t="n">
        <f aca="false">IF(ISBLANK(VLOOKUP(D45,'[2]Volumes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13"/>
      <c r="F45" s="114"/>
      <c r="G45" s="136"/>
      <c r="H45" s="113"/>
      <c r="I45" s="113"/>
      <c r="J45" s="116" t="str">
        <f aca="false">IF(ISBLANK(D45),"",IF(VLOOKUP(D45,'[2]Volumes flacons'!$A$5:$C$978,2)=0,"",IF(D45&gt;'[2]Volumes flacons'!$A$978,"Mauvais numéro",IF(D45&lt;'[2]Volumes flacons'!$A$5,"Mauvais numéro",(VLOOKUP(D45,'[2]Volumes flacons'!$A$5:$C$978,3))))))</f>
        <v/>
      </c>
      <c r="K45" s="117" t="str">
        <f aca="false">IF(ISBLANK(E45),"",(0.000824493-(0.0000040899*E45)+(0.000000076438*E45^2)-(0.00000000082467*E45^3)+(0.0000000000053875*E45^4)))</f>
        <v/>
      </c>
      <c r="L45" s="117" t="str">
        <f aca="false">IF(ISBLANK(E45),"",(-0.00000572466+(0.00000010227*E45)-(0.0000000016546*E45^2)))</f>
        <v/>
      </c>
      <c r="M45" s="117" t="str">
        <f aca="false">IF(ISBLANK(E45),"",IF(ISBLANK(G45),(O45+(K45*35)+(L45*35^1.5)+(0.00000048314*35^2)),(O45+(K45*G45)+(L45*G45^1.5)+(0.00000048314*G45^2))))</f>
        <v/>
      </c>
      <c r="N45" s="118" t="str">
        <f aca="false">IF(ISBLANK(D45),"",IF(ISBLANK(G45),J45*(1+0.00001*(35-20)),J45*(1+0.00001*(G45-20))))</f>
        <v/>
      </c>
      <c r="O45" s="117" t="str">
        <f aca="false">IF(ISBLANK(E45),"",(0.999842594+(0.00006793952*E45)-(0.00000909529*E45^2)+(0.0000001001685*E45^3)-(0.000000001120083*E45^4)+(0.000000000006536332*E45^5)))</f>
        <v/>
      </c>
      <c r="P45" s="119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N°",IF(AND(D45&gt;499,D45&lt;1141),"Err.N°",(((((F45)+'[2]Correction de volume'!$G$7)*(($P$21)*($P$19)*5598)/(($R$16)-($R$17)))-(($P$27)*1000))/((N45)-($P$26))))))))))))</f>
        <v/>
      </c>
      <c r="Q45" s="120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1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1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53"/>
      <c r="AE45" s="153"/>
      <c r="AF45" s="153"/>
      <c r="AG45" s="153"/>
      <c r="AH45" s="153"/>
      <c r="AI45" s="153"/>
      <c r="AJ45" s="153"/>
      <c r="AK45" s="153"/>
      <c r="AL45" s="153"/>
      <c r="AM45" s="153"/>
      <c r="AN45" s="153"/>
      <c r="AO45" s="153"/>
      <c r="AP45" s="153"/>
      <c r="AQ45" s="153"/>
      <c r="AR45" s="153"/>
      <c r="AS45" s="153"/>
      <c r="AT45" s="153"/>
      <c r="AU45" s="153"/>
      <c r="AV45" s="153"/>
      <c r="AW45" s="153"/>
      <c r="AX45" s="153"/>
      <c r="AY45" s="153"/>
      <c r="AZ45" s="153"/>
      <c r="BA45" s="153"/>
    </row>
    <row r="46" customFormat="false" ht="15.75" hidden="false" customHeight="false" outlineLevel="0" collapsed="false">
      <c r="A46" s="110" t="n">
        <f aca="false">IF(ISBLANK(VLOOKUP(D46,'[2]Volumes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2046</v>
      </c>
      <c r="E46" s="113" t="n">
        <v>28.5</v>
      </c>
      <c r="F46" s="114" t="n">
        <v>2.2846</v>
      </c>
      <c r="G46" s="136" t="n">
        <v>35.7822</v>
      </c>
      <c r="H46" s="113" t="n">
        <v>0</v>
      </c>
      <c r="I46" s="113" t="n">
        <v>3.9</v>
      </c>
      <c r="J46" s="116" t="n">
        <f aca="false">IF(ISBLANK(D46),"",IF(VLOOKUP(D46,'[2]Volumes flacons'!$A$5:$C$989,2)=0,"",IF(D46&gt;'[2]Volumes flacons'!$A$989,"Mauvais numéro",IF(D46&lt;'[2]Volumes flacons'!$A$5,"Mauvais numéro",(VLOOKUP(D46,'[2]Volumes flacons'!$A$5:$C$989,3))))))</f>
        <v>108.28</v>
      </c>
      <c r="K46" s="117" t="n">
        <f aca="false">IF(ISBLANK(E46),"",(0.000824493-(0.0000040899*E46)+(0.000000076438*E46^2)-(0.00000000082467*E46^3)+(0.0000000000053875*E46^4)))</f>
        <v>0.000754481630047969</v>
      </c>
      <c r="L46" s="117" t="n">
        <f aca="false">IF(ISBLANK(E46),"",(-0.00000572466+(0.00000010227*E46)-(0.0000000016546*E46^2)))</f>
        <v>-4.15391385E-006</v>
      </c>
      <c r="M46" s="117" t="n">
        <f aca="false">IF(ISBLANK(E46),"",IF(ISBLANK(G46),(O46+(K46*35)+(L46*35^1.5)+(0.00000048314*35^2)),(O46+(K46*G46)+(L46*G46^1.5)+(0.00000048314*G46^2))))</f>
        <v>1.02282045447647</v>
      </c>
      <c r="N46" s="118" t="n">
        <f aca="false">IF(ISBLANK(D46),"",IF(ISBLANK(G46),J46*(1+0.00001*(35-20)),J46*(1+0.00001*(G46-20))))</f>
        <v>108.29708896616</v>
      </c>
      <c r="O46" s="117" t="n">
        <f aca="false">IF(ISBLANK(E46),"",(0.999842594+(0.00006793952*E46)-(0.00000909529*E46^2)+(0.0000001001685*E46^3)-(0.000000001120083*E46^4)+(0.000000000006536332*E46^5)))</f>
        <v>0.996093961161005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N°",IF(AND(D46&gt;499,D46&lt;1141),"Err.N°",(((((F46)+'[2]Correction de volume'!$G$7)*(($P$21)*($P$19)*5598)/(($R$16)-($R$17)))-(($P$27)*1000))/((N46)-($P$26))))))))))))</f>
        <v>2.40958706286185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2.35582604191779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107.61215822741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105.211191032049</v>
      </c>
      <c r="T46" s="32" t="n">
        <v>0</v>
      </c>
      <c r="U46" s="32" t="n">
        <v>0</v>
      </c>
      <c r="V46" s="32" t="n">
        <v>0.05</v>
      </c>
      <c r="W46" s="32" t="n">
        <v>0.05</v>
      </c>
      <c r="X46" s="32" t="n">
        <v>0.08</v>
      </c>
      <c r="Y46" s="32" t="n">
        <v>0.08</v>
      </c>
      <c r="Z46" s="32" t="n">
        <v>0.04</v>
      </c>
      <c r="AA46" s="32" t="n">
        <v>0.04</v>
      </c>
      <c r="AB46" s="32" t="n">
        <v>1.02</v>
      </c>
      <c r="AC46" s="32" t="n">
        <v>1</v>
      </c>
      <c r="AD46" s="153" t="n">
        <v>0.007</v>
      </c>
      <c r="AE46" s="153" t="n">
        <v>0.0156</v>
      </c>
      <c r="AF46" s="153" t="n">
        <v>0.0185</v>
      </c>
      <c r="AG46" s="153" t="n">
        <v>0.0103</v>
      </c>
      <c r="AH46" s="153" t="n">
        <v>0.0085</v>
      </c>
      <c r="AI46" s="153" t="n">
        <v>0.003</v>
      </c>
      <c r="AJ46" s="153" t="n">
        <v>-9999.9999</v>
      </c>
      <c r="AK46" s="153" t="n">
        <v>0.004</v>
      </c>
      <c r="AL46" s="153" t="n">
        <v>0.0326</v>
      </c>
      <c r="AM46" s="153" t="n">
        <v>0.008</v>
      </c>
      <c r="AN46" s="153" t="n">
        <v>-9999.9999</v>
      </c>
      <c r="AO46" s="153" t="n">
        <v>-9999.9999</v>
      </c>
      <c r="AP46" s="153" t="n">
        <v>0.1189</v>
      </c>
      <c r="AQ46" s="153"/>
      <c r="AR46" s="153" t="n">
        <v>0.0133</v>
      </c>
      <c r="AS46" s="153" t="n">
        <v>0.0204</v>
      </c>
      <c r="AT46" s="153" t="n">
        <v>0.0337</v>
      </c>
      <c r="AU46" s="153" t="n">
        <v>0.0288</v>
      </c>
      <c r="AV46" s="153" t="n">
        <v>-9999.9999</v>
      </c>
      <c r="AW46" s="153" t="n">
        <v>-9999.9999</v>
      </c>
      <c r="AX46" s="153" t="n">
        <v>0.1257</v>
      </c>
      <c r="AY46" s="153" t="n">
        <v>0.1478</v>
      </c>
      <c r="AZ46" s="153" t="n">
        <v>0.2735</v>
      </c>
      <c r="BA46" s="153" t="n">
        <v>0.0035</v>
      </c>
    </row>
    <row r="47" customFormat="false" ht="15.75" hidden="false" customHeight="false" outlineLevel="0" collapsed="false">
      <c r="A47" s="110" t="n">
        <f aca="false">IF(ISBLANK(VLOOKUP(D47,'[2]Volumes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4"/>
      <c r="G47" s="136"/>
      <c r="H47" s="113"/>
      <c r="I47" s="113"/>
      <c r="J47" s="116" t="str">
        <f aca="false">IF(ISBLANK(D47),"",IF(VLOOKUP(D47,'[2]Volumes flacons'!$A$5:$C$989,2)=0,"",IF(D47&gt;'[2]Volumes flacons'!$A$989,"Mauvais numéro",IF(D47&lt;'[2]Volumes flacons'!$A$5,"Mauvais numéro",(VLOOKUP(D47,'[2]Volumes flacons'!$A$5:$C$989,3))))))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N°",IF(AND(D47&gt;499,D47&lt;1141),"Err.N°",(((((F47)+'[2]Correction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</row>
    <row r="48" customFormat="false" ht="15.75" hidden="false" customHeight="false" outlineLevel="0" collapsed="false">
      <c r="A48" s="110" t="n">
        <f aca="false">IF(ISBLANK(VLOOKUP(D48,'[2]Volumes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24"/>
      <c r="G48" s="261"/>
      <c r="H48" s="113"/>
      <c r="I48" s="113"/>
      <c r="J48" s="116" t="str">
        <f aca="false">IF(ISBLANK(D48),"",IF(VLOOKUP(D48,'[2]Volumes flacons'!$A$5:$C$989,2)=0,"",IF(D48&gt;'[2]Volumes flacons'!$A$989,"Mauvais numéro",IF(D48&lt;'[2]Volumes flacons'!$A$5,"Mauvais numéro",(VLOOKUP(D48,'[2]Volumes flacons'!$A$5:$C$989,3))))))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N°",IF(AND(D48&gt;499,D48&lt;1141),"Err.N°",(((((F48)+'[2]Correction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</row>
    <row r="49" customFormat="false" ht="15.75" hidden="false" customHeight="false" outlineLevel="0" collapsed="false">
      <c r="A49" s="110" t="n">
        <f aca="false">IF(ISBLANK(VLOOKUP(D49,'[2]Volumes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261"/>
      <c r="H49" s="113"/>
      <c r="I49" s="113"/>
      <c r="J49" s="116" t="str">
        <f aca="false">IF(ISBLANK(D49),"",IF(VLOOKUP(D49,'[2]Volumes flacons'!$A$5:$C$989,2)=0,"",IF(D49&gt;'[2]Volumes flacons'!$A$989,"Mauvais numéro",IF(D49&lt;'[2]Volumes flacons'!$A$5,"Mauvais numéro",(VLOOKUP(D49,'[2]Volumes flacons'!$A$5:$C$989,3))))))</f>
        <v/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N°",IF(AND(D49&gt;499,D49&lt;1141),"Err.N°",(((((F49)+'[2]Correction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2"/>
      <c r="W49" s="122"/>
      <c r="X49" s="122"/>
      <c r="Y49" s="122"/>
      <c r="Z49" s="32"/>
      <c r="AA49" s="32"/>
      <c r="AB49" s="122"/>
      <c r="AC49" s="122"/>
    </row>
    <row r="50" customFormat="false" ht="15.75" hidden="false" customHeight="false" outlineLevel="0" collapsed="false">
      <c r="A50" s="110" t="n">
        <f aca="false">IF(ISBLANK(VLOOKUP(D50,'[2]Volumes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261"/>
      <c r="H50" s="113"/>
      <c r="I50" s="113"/>
      <c r="J50" s="116" t="str">
        <f aca="false">IF(ISBLANK(D50),"",IF(VLOOKUP(D50,'[2]Volumes flacons'!$A$5:$C$989,2)=0,"",IF(D50&gt;'[2]Volumes flacons'!$A$989,"Mauvais numéro",IF(D50&lt;'[2]Volumes flacons'!$A$5,"Mauvais numéro",(VLOOKUP(D50,'[2]Volumes flacons'!$A$5:$C$989,3))))))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N°",IF(AND(D50&gt;499,D50&lt;1141),"Err.N°",(((((F50)+'[2]Correction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</row>
    <row r="51" customFormat="false" ht="15.75" hidden="false" customHeight="false" outlineLevel="0" collapsed="false">
      <c r="A51" s="110" t="n">
        <f aca="false">IF(ISBLANK(VLOOKUP(D51,'[2]Volumes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261"/>
      <c r="H51" s="113"/>
      <c r="I51" s="113"/>
      <c r="J51" s="116" t="str">
        <f aca="false">IF(ISBLANK(D51),"",IF(VLOOKUP(D51,'[2]Volumes flacons'!$A$5:$C$989,2)=0,"",IF(D51&gt;'[2]Volumes flacons'!$A$989,"Mauvais numéro",IF(D51&lt;'[2]Volumes flacons'!$A$5,"Mauvais numéro",(VLOOKUP(D51,'[2]Volumes flacons'!$A$5:$C$989,3))))))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N°",IF(AND(D51&gt;499,D51&lt;1141),"Err.N°",(((((F51)+'[2]Correction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</row>
    <row r="52" customFormat="false" ht="15.75" hidden="false" customHeight="false" outlineLevel="0" collapsed="false">
      <c r="A52" s="110" t="n">
        <f aca="false">IF(ISBLANK(VLOOKUP(D52,'[2]Volumes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261"/>
      <c r="H52" s="113"/>
      <c r="I52" s="113"/>
      <c r="J52" s="116" t="str">
        <f aca="false">IF(ISBLANK(D52),"",IF(VLOOKUP(D52,'[2]Volumes flacons'!$A$5:$C$989,2)=0,"",IF(D52&gt;'[2]Volumes flacons'!$A$989,"Mauvais numéro",IF(D52&lt;'[2]Volumes flacons'!$A$5,"Mauvais numéro",(VLOOKUP(D52,'[2]Volumes flacons'!$A$5:$C$989,3))))))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N°",IF(AND(D52&gt;499,D52&lt;1141),"Err.N°",(((((F52)+'[2]Correction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</row>
    <row r="53" customFormat="false" ht="15.75" hidden="false" customHeight="false" outlineLevel="0" collapsed="false">
      <c r="A53" s="110" t="n">
        <f aca="false">IF(ISBLANK(VLOOKUP(D53,'[2]Volumes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261"/>
      <c r="H53" s="113"/>
      <c r="I53" s="113"/>
      <c r="J53" s="116" t="str">
        <f aca="false">IF(ISBLANK(D53),"",IF(VLOOKUP(D53,'[2]Volumes flacons'!$A$5:$C$989,2)=0,"",IF(D53&gt;'[2]Volumes flacons'!$A$989,"Mauvais numéro",IF(D53&lt;'[2]Volumes flacons'!$A$5,"Mauvais numéro",(VLOOKUP(D53,'[2]Volumes flacons'!$A$5:$C$989,3))))))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N°",IF(AND(D53&gt;499,D53&lt;1141),"Err.N°",(((((F53)+'[2]Correction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</row>
    <row r="54" customFormat="false" ht="15.75" hidden="false" customHeight="false" outlineLevel="0" collapsed="false">
      <c r="A54" s="110" t="n">
        <f aca="false">IF(ISBLANK(VLOOKUP(D54,'[2]Volumes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261"/>
      <c r="H54" s="113"/>
      <c r="I54" s="113"/>
      <c r="J54" s="116" t="str">
        <f aca="false">IF(ISBLANK(D54),"",IF(VLOOKUP(D54,'[2]Volumes flacons'!$A$5:$C$989,2)=0,"",IF(D54&gt;'[2]Volumes flacons'!$A$989,"Mauvais numéro",IF(D54&lt;'[2]Volumes flacons'!$A$5,"Mauvais numéro",(VLOOKUP(D54,'[2]Volumes flacons'!$A$5:$C$989,3))))))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N°",IF(AND(D54&gt;499,D54&lt;1141),"Err.N°",(((((F54)+'[2]Correction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</row>
    <row r="55" customFormat="false" ht="15.75" hidden="false" customHeight="false" outlineLevel="0" collapsed="false">
      <c r="A55" s="110" t="n">
        <f aca="false">IF(ISBLANK(VLOOKUP(D55,'[2]Volumes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4"/>
      <c r="G55" s="261"/>
      <c r="H55" s="113"/>
      <c r="I55" s="113"/>
      <c r="J55" s="116" t="str">
        <f aca="false">IF(ISBLANK(D55),"",IF(VLOOKUP(D55,'[2]Volumes flacons'!$A$5:$C$989,2)=0,"",IF(D55&gt;'[2]Volumes flacons'!$A$989,"Mauvais numéro",IF(D55&lt;'[2]Volumes flacons'!$A$5,"Mauvais numéro",(VLOOKUP(D55,'[2]Volumes flacons'!$A$5:$C$989,3))))))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N°",IF(AND(D55&gt;499,D55&lt;1141),"Err.N°",(((((F55)+'[2]Correction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</row>
    <row r="56" customFormat="false" ht="15.75" hidden="false" customHeight="false" outlineLevel="0" collapsed="false">
      <c r="A56" s="110" t="n">
        <f aca="false">IF(ISBLANK(VLOOKUP(D56,'[2]Volumes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4"/>
      <c r="G56" s="261"/>
      <c r="H56" s="113"/>
      <c r="I56" s="113"/>
      <c r="J56" s="116" t="str">
        <f aca="false">IF(ISBLANK(D56),"",IF(VLOOKUP(D56,'[2]Volumes flacons'!$A$5:$C$989,2)=0,"",IF(D56&gt;'[2]Volumes flacons'!$A$989,"Mauvais numéro",IF(D56&lt;'[2]Volumes flacons'!$A$5,"Mauvais numéro",(VLOOKUP(D56,'[2]Volumes flacons'!$A$5:$C$989,3))))))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N°",IF(AND(D56&gt;499,D56&lt;1141),"Err.N°",(((((F56)+'[2]Correction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</row>
    <row r="57" customFormat="false" ht="15.75" hidden="false" customHeight="false" outlineLevel="0" collapsed="false">
      <c r="A57" s="110" t="n">
        <f aca="false">IF(ISBLANK(VLOOKUP(D57,'[2]Volumes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4"/>
      <c r="G57" s="261"/>
      <c r="H57" s="113"/>
      <c r="I57" s="113"/>
      <c r="J57" s="116" t="str">
        <f aca="false">IF(ISBLANK(D57),"",IF(VLOOKUP(D57,'[2]Volumes flacons'!$A$5:$C$989,2)=0,"",IF(D57&gt;'[2]Volumes flacons'!$A$989,"Mauvais numéro",IF(D57&lt;'[2]Volumes flacons'!$A$5,"Mauvais numéro",(VLOOKUP(D57,'[2]Volumes flacons'!$A$5:$C$989,3))))))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N°",IF(AND(D57&gt;499,D57&lt;1141),"Err.N°",(((((F57)+'[2]Correction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</row>
    <row r="58" customFormat="false" ht="15.75" hidden="false" customHeight="false" outlineLevel="0" collapsed="false">
      <c r="A58" s="110" t="n">
        <f aca="false">IF(ISBLANK(VLOOKUP(D58,'[2]Volumes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4"/>
      <c r="G58" s="261"/>
      <c r="H58" s="113"/>
      <c r="I58" s="113"/>
      <c r="J58" s="116" t="str">
        <f aca="false">IF(ISBLANK(D58),"",IF(VLOOKUP(D58,'[2]Volumes flacons'!$A$5:$C$989,2)=0,"",IF(D58&gt;'[2]Volumes flacons'!$A$989,"Mauvais numéro",IF(D58&lt;'[2]Volumes flacons'!$A$5,"Mauvais numéro",(VLOOKUP(D58,'[2]Volumes flacons'!$A$5:$C$989,3))))))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N°",IF(AND(D58&gt;499,D58&lt;1141),"Err.N°",(((((F58)+'[2]Correction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</row>
    <row r="61" customFormat="false" ht="15.75" hidden="false" customHeight="false" outlineLevel="0" collapsed="false"/>
    <row r="62" customFormat="false" ht="21.75" hidden="false" customHeight="false" outlineLevel="0" collapsed="false">
      <c r="C62" s="125" t="s">
        <v>146</v>
      </c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E16" colorId="64" zoomScale="100" zoomScaleNormal="100" zoomScalePageLayoutView="100" workbookViewId="0">
      <selection pane="topLeft" activeCell="T35" activeCellId="1" sqref="T45:AC45 T35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2" min="17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56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/>
      <c r="Q6" s="14"/>
      <c r="R6" s="15" t="s">
        <v>5</v>
      </c>
      <c r="S6" s="15"/>
      <c r="T6" s="16" t="n">
        <v>42093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4.9691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1</v>
      </c>
      <c r="J9" s="29" t="n">
        <v>30.01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1°30,01</v>
      </c>
      <c r="P9" s="29" t="s">
        <v>13</v>
      </c>
      <c r="Q9" s="33" t="n">
        <f aca="false">IF(ISBLANK(I9),"",IF(ISBLANK(J9),"",IF(J9&gt;60,"ERREUR !!",O11*(I9+(J9/60)))))</f>
        <v>1.50016666666667</v>
      </c>
      <c r="R9" s="33"/>
      <c r="V9" s="127" t="n">
        <v>4.9715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0.09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-23°0,09</v>
      </c>
      <c r="P10" s="29" t="s">
        <v>17</v>
      </c>
      <c r="Q10" s="33" t="n">
        <f aca="false">IF(ISBLANK(I10),"",IF(ISBLANK(J10),"",IF(J10&gt;60,"ERREUR !!",O12*(I10+(J10/60)))))</f>
        <v>-23.0015</v>
      </c>
      <c r="R10" s="33"/>
      <c r="S10" s="35"/>
      <c r="T10" s="35"/>
      <c r="V10" s="127" t="n">
        <v>4.9704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42093</v>
      </c>
      <c r="K11" s="38"/>
      <c r="L11" s="38"/>
      <c r="M11" s="38"/>
      <c r="N11" s="39" t="str">
        <f aca="false">I9&amp;"°"&amp;J9</f>
        <v>1°30,01</v>
      </c>
      <c r="O11" s="40" t="n">
        <f aca="false">IF(P9=M10,-1,1)</f>
        <v>1</v>
      </c>
      <c r="P11" s="41" t="str">
        <f aca="false">TEXT(J11,"aaaa-mm-jj")&amp;"T"&amp;TEXT(J12,"hh:mm:ss")&amp;"z"</f>
        <v>2019-03-31T13:11:38z</v>
      </c>
      <c r="Q11" s="41"/>
      <c r="R11" s="41"/>
      <c r="T11" s="42"/>
      <c r="U11" s="42"/>
      <c r="V11" s="164" t="n">
        <v>4.9705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0.54974537037037</v>
      </c>
      <c r="K12" s="45"/>
      <c r="L12" s="45"/>
      <c r="M12" s="45"/>
      <c r="N12" s="46" t="str">
        <f aca="false">I10&amp;"°"&amp;J10</f>
        <v>23°0,09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4.9676</v>
      </c>
      <c r="W12" s="287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v>4.9749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</v>
      </c>
      <c r="S14" s="55" t="s">
        <v>24</v>
      </c>
      <c r="V14" s="127" t="n">
        <f aca="false">AVERAGE(V8:V13)</f>
        <v>4.97066666666667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162</v>
      </c>
      <c r="R15" s="154" t="n">
        <v>25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163</v>
      </c>
      <c r="R16" s="155" t="n">
        <v>4.9707</v>
      </c>
      <c r="S16" s="60" t="s">
        <v>29</v>
      </c>
      <c r="U16" s="35"/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164</v>
      </c>
      <c r="R17" s="66" t="n">
        <v>0.006</v>
      </c>
      <c r="S17" s="67" t="s">
        <v>29</v>
      </c>
      <c r="U17" s="42"/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0.997047957507812</v>
      </c>
      <c r="Q18" s="70"/>
      <c r="R18" s="6"/>
      <c r="U18" s="42" t="n">
        <v>4.973</v>
      </c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165</v>
      </c>
      <c r="P19" s="72" t="n">
        <f aca="false">$P$24*($P$18/'[2]Titre d''iodate'!E19)</f>
        <v>0.0200284860744687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166</v>
      </c>
      <c r="P20" s="72" t="n">
        <f aca="false">5+'[2]Correction de volume'!G8</f>
        <v>5.00308998756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167</v>
      </c>
      <c r="P21" s="72" t="n">
        <f aca="false">P20*(1+0.00001*(R14-20))</f>
        <v>5.00334014205938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168</v>
      </c>
      <c r="P22" s="73" t="n">
        <f aca="false">$R$16*(1+0.00001*(20-$R$14))</f>
        <v>4.970451465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169</v>
      </c>
      <c r="P23" s="73" t="n">
        <f aca="false">$R$17*(1+0.00001*(20-$R$14))</f>
        <v>0.0059997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170</v>
      </c>
      <c r="P24" s="58" t="n">
        <f aca="false">MAX('[2]Titre d''iodate'!F7:F10)</f>
        <v>0.020051755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171</v>
      </c>
      <c r="P25" s="58" t="n">
        <f aca="false">IF(ISBLANK(R14),"",IF(ISBLANK(P21),"",IF(ISBLANK(R17),"",(($P$24*$P$18)/($P$22-$P$23)))))</f>
        <v>0.00402714384459269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2+('[2]Correction de volume'!G10+'[2]Correction de volume'!G9)</f>
        <v>2.0163939508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288" t="s">
        <v>54</v>
      </c>
      <c r="D31" s="289" t="s">
        <v>55</v>
      </c>
      <c r="E31" s="289" t="s">
        <v>56</v>
      </c>
      <c r="F31" s="289" t="s">
        <v>57</v>
      </c>
      <c r="G31" s="289" t="s">
        <v>58</v>
      </c>
      <c r="H31" s="289" t="s">
        <v>59</v>
      </c>
      <c r="I31" s="289" t="s">
        <v>60</v>
      </c>
      <c r="J31" s="289" t="s">
        <v>61</v>
      </c>
      <c r="K31" s="289" t="s">
        <v>62</v>
      </c>
      <c r="L31" s="289" t="s">
        <v>63</v>
      </c>
      <c r="M31" s="289" t="s">
        <v>64</v>
      </c>
      <c r="N31" s="289" t="s">
        <v>65</v>
      </c>
      <c r="O31" s="289" t="s">
        <v>66</v>
      </c>
      <c r="P31" s="290" t="s">
        <v>67</v>
      </c>
      <c r="Q31" s="290"/>
      <c r="R31" s="290"/>
      <c r="S31" s="290"/>
      <c r="T31" s="88" t="s">
        <v>172</v>
      </c>
      <c r="U31" s="88"/>
      <c r="V31" s="88" t="s">
        <v>173</v>
      </c>
      <c r="W31" s="88"/>
      <c r="X31" s="88" t="s">
        <v>174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288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90"/>
      <c r="Q32" s="290"/>
      <c r="R32" s="290"/>
      <c r="S32" s="290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291" t="s">
        <v>98</v>
      </c>
      <c r="D33" s="292" t="s">
        <v>99</v>
      </c>
      <c r="E33" s="292" t="s">
        <v>24</v>
      </c>
      <c r="F33" s="293" t="s">
        <v>100</v>
      </c>
      <c r="G33" s="294"/>
      <c r="H33" s="293" t="s">
        <v>101</v>
      </c>
      <c r="I33" s="293" t="s">
        <v>101</v>
      </c>
      <c r="J33" s="293" t="s">
        <v>100</v>
      </c>
      <c r="K33" s="295"/>
      <c r="L33" s="295"/>
      <c r="M33" s="295"/>
      <c r="N33" s="295"/>
      <c r="O33" s="295"/>
      <c r="P33" s="296" t="s">
        <v>103</v>
      </c>
      <c r="Q33" s="296"/>
      <c r="R33" s="296" t="s">
        <v>104</v>
      </c>
      <c r="S33" s="296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3" t="s">
        <v>175</v>
      </c>
      <c r="AJ33" s="101" t="s">
        <v>122</v>
      </c>
      <c r="AK33" s="103" t="s">
        <v>176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3" t="s">
        <v>177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291"/>
      <c r="D34" s="292"/>
      <c r="E34" s="292"/>
      <c r="F34" s="293"/>
      <c r="G34" s="294"/>
      <c r="H34" s="293"/>
      <c r="I34" s="293"/>
      <c r="J34" s="293"/>
      <c r="K34" s="297"/>
      <c r="L34" s="297"/>
      <c r="M34" s="297"/>
      <c r="N34" s="298" t="s">
        <v>29</v>
      </c>
      <c r="O34" s="297"/>
      <c r="P34" s="298" t="s">
        <v>141</v>
      </c>
      <c r="Q34" s="298" t="s">
        <v>142</v>
      </c>
      <c r="R34" s="298" t="s">
        <v>143</v>
      </c>
      <c r="S34" s="298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178</v>
      </c>
      <c r="AE34" s="109" t="s">
        <v>178</v>
      </c>
      <c r="AF34" s="109" t="s">
        <v>178</v>
      </c>
      <c r="AG34" s="109" t="s">
        <v>178</v>
      </c>
      <c r="AH34" s="109" t="s">
        <v>178</v>
      </c>
      <c r="AI34" s="109" t="s">
        <v>178</v>
      </c>
      <c r="AJ34" s="109" t="s">
        <v>178</v>
      </c>
      <c r="AK34" s="109" t="s">
        <v>178</v>
      </c>
      <c r="AL34" s="109" t="s">
        <v>178</v>
      </c>
      <c r="AM34" s="109" t="s">
        <v>178</v>
      </c>
      <c r="AN34" s="109" t="s">
        <v>178</v>
      </c>
      <c r="AO34" s="109" t="s">
        <v>178</v>
      </c>
      <c r="AP34" s="109" t="s">
        <v>178</v>
      </c>
      <c r="AQ34" s="109" t="s">
        <v>178</v>
      </c>
      <c r="AR34" s="109" t="s">
        <v>178</v>
      </c>
      <c r="AS34" s="109" t="s">
        <v>178</v>
      </c>
      <c r="AT34" s="109" t="s">
        <v>178</v>
      </c>
      <c r="AU34" s="109" t="s">
        <v>178</v>
      </c>
      <c r="AV34" s="109" t="s">
        <v>178</v>
      </c>
      <c r="AW34" s="109" t="s">
        <v>178</v>
      </c>
      <c r="AX34" s="109" t="s">
        <v>178</v>
      </c>
      <c r="AY34" s="109" t="s">
        <v>178</v>
      </c>
      <c r="AZ34" s="109" t="s">
        <v>178</v>
      </c>
      <c r="BA34" s="109" t="s">
        <v>178</v>
      </c>
      <c r="BB34" s="109" t="s">
        <v>178</v>
      </c>
    </row>
    <row r="35" customFormat="false" ht="15.75" hidden="false" customHeight="false" outlineLevel="0" collapsed="false">
      <c r="A35" s="110" t="n">
        <f aca="false">IF(ISBLANK(VLOOKUP(D35,'[2]Volumes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1141</v>
      </c>
      <c r="E35" s="113" t="n">
        <v>9.8</v>
      </c>
      <c r="F35" s="114" t="n">
        <v>2.8546</v>
      </c>
      <c r="G35" s="136" t="n">
        <v>34.6274</v>
      </c>
      <c r="H35" s="113" t="n">
        <v>500</v>
      </c>
      <c r="I35" s="113" t="n">
        <v>503</v>
      </c>
      <c r="J35" s="116" t="n">
        <f aca="false">IF(ISBLANK(D35),"",IF(VLOOKUP(D35,'[2]Volumes flacons'!$A$5:$C$978,2)=0,"",IF(D35&gt;'[2]Volumes flacons'!$A$978,"Mauvais numéro",IF(D35&lt;'[2]Volumes flacons'!$A$5,"Mauvais numéro",(VLOOKUP(D35,'[2]Volumes flacons'!$A$5:$C$978,3))))))</f>
        <v>113.12</v>
      </c>
      <c r="K35" s="117" t="n">
        <f aca="false">IF(ISBLANK(E35),"",(0.000824493-(0.0000040899*E35)+(0.000000076438*E35^2)-(0.00000000082467*E35^3)+(0.0000000000053875*E35^4)))</f>
        <v>0.00079102660529798</v>
      </c>
      <c r="L35" s="117" t="n">
        <f aca="false">IF(ISBLANK(E35),"",(-0.00000572466+(0.00000010227*E35)-(0.0000000016546*E35^2)))</f>
        <v>-4.881321784E-006</v>
      </c>
      <c r="M35" s="117" t="n">
        <f aca="false">IF(ISBLANK(E35),"",IF(ISBLANK(G35),(O35+(K35*35)+(L35*35^1.5)+(0.00000048314*35^2)),(O35+(K35*G35)+(L35*G35^1.5)+(0.00000048314*G35^2))))</f>
        <v>1.02669529089282</v>
      </c>
      <c r="N35" s="118" t="n">
        <f aca="false">IF(ISBLANK(D35),"",IF(ISBLANK(G35),J35*(1+0.00001*(35-20)),J35*(1+0.00001*(G35-20))))</f>
        <v>113.13654651488</v>
      </c>
      <c r="O35" s="117" t="n">
        <f aca="false">IF(ISBLANK(E35),"",(0.999842594+(0.00006793952*E35)-(0.00000909529*E35^2)+(0.0000001001685*E35^3)-(0.000000001120083*E35^4)+(0.000000000006536332*E35^5)))</f>
        <v>0.999719426978937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N°",IF(AND(D35&gt;499,D35&lt;1141),"Err.N°",(((((F35)+'[2]Correction de volume'!$G$7)*(($P$21)*($P$19)*5598)/(($R$16)-($R$17)))-(($P$27)*1000))/((N35)-($P$26))))))))))))</f>
        <v>2.88723745144015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2.81216586561861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128.944024581317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125.591327558527</v>
      </c>
      <c r="T35" s="32" t="n">
        <v>0</v>
      </c>
      <c r="U35" s="32" t="n">
        <v>0</v>
      </c>
      <c r="V35" s="122" t="n">
        <v>33.2</v>
      </c>
      <c r="W35" s="122" t="n">
        <v>32.5</v>
      </c>
      <c r="X35" s="122" t="n">
        <v>33.3</v>
      </c>
      <c r="Y35" s="122" t="n">
        <v>32.5</v>
      </c>
      <c r="Z35" s="32" t="n">
        <v>2.84</v>
      </c>
      <c r="AA35" s="32" t="n">
        <v>2.78</v>
      </c>
      <c r="AB35" s="122" t="n">
        <v>20.3</v>
      </c>
      <c r="AC35" s="122" t="n">
        <v>19.8</v>
      </c>
    </row>
    <row r="36" customFormat="false" ht="15.75" hidden="false" customHeight="false" outlineLevel="0" collapsed="false">
      <c r="A36" s="110" t="n">
        <f aca="false">IF(ISBLANK(VLOOKUP(D36,'[2]Volumes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1144</v>
      </c>
      <c r="E36" s="113" t="n">
        <v>13.8</v>
      </c>
      <c r="F36" s="114" t="n">
        <v>2.1436</v>
      </c>
      <c r="G36" s="136" t="n">
        <v>35.17445</v>
      </c>
      <c r="H36" s="113" t="n">
        <v>300</v>
      </c>
      <c r="I36" s="113" t="n">
        <v>302</v>
      </c>
      <c r="J36" s="116" t="n">
        <f aca="false">IF(ISBLANK(D36),"",IF(VLOOKUP(D36,'[2]Volumes flacons'!$A$5:$C$978,2)=0,"",IF(D36&gt;'[2]Volumes flacons'!$A$978,"Mauvais numéro",IF(D36&lt;'[2]Volumes flacons'!$A$5,"Mauvais numéro",(VLOOKUP(D36,'[2]Volumes flacons'!$A$5:$C$978,3))))))</f>
        <v>112.17</v>
      </c>
      <c r="K36" s="117" t="n">
        <f aca="false">IF(ISBLANK(E36),"",(0.000824493-(0.0000040899*E36)+(0.000000076438*E36^2)-(0.00000000082467*E36^3)+(0.0000000000053875*E36^4)))</f>
        <v>0.00078063733116678</v>
      </c>
      <c r="L36" s="117" t="n">
        <f aca="false">IF(ISBLANK(E36),"",(-0.00000572466+(0.00000010227*E36)-(0.0000000016546*E36^2)))</f>
        <v>-4.628436024E-006</v>
      </c>
      <c r="M36" s="117" t="n">
        <f aca="false">IF(ISBLANK(E36),"",IF(ISBLANK(G36),(O36+(K36*35)+(L36*35^1.5)+(0.00000048314*35^2)),(O36+(K36*G36)+(L36*G36^1.5)+(0.00000048314*G36^2))))</f>
        <v>1.02636465005224</v>
      </c>
      <c r="N36" s="118" t="n">
        <f aca="false">IF(ISBLANK(D36),"",IF(ISBLANK(G36),J36*(1+0.00001*(35-20)),J36*(1+0.00001*(G36-20))))</f>
        <v>112.187021180565</v>
      </c>
      <c r="O36" s="117" t="n">
        <f aca="false">IF(ISBLANK(E36),"",(0.999842594+(0.00006793952*E36)-(0.00000909529*E36^2)+(0.0000001001685*E36^3)-(0.000000001120083*E36^4)+(0.000000000006536332*E36^5)))</f>
        <v>0.999273951256516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N°",IF(AND(D36&gt;499,D36&lt;1141),"Err.N°",(((((F36)+'[2]Correction de volume'!$G$7)*(($P$21)*($P$19)*5598)/(($R$16)-($R$17)))-(($P$27)*1000))/((N36)-($P$26))))))))))))</f>
        <v>2.18291297278691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2.12683959124645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97.4888933646634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94.9846561450665</v>
      </c>
      <c r="T36" s="32" t="n">
        <v>0</v>
      </c>
      <c r="U36" s="32" t="n">
        <v>0</v>
      </c>
      <c r="V36" s="122" t="n">
        <v>26.7</v>
      </c>
      <c r="W36" s="122" t="n">
        <v>26.1</v>
      </c>
      <c r="X36" s="122" t="n">
        <v>26.7</v>
      </c>
      <c r="Y36" s="122" t="n">
        <v>26.1</v>
      </c>
      <c r="Z36" s="32" t="n">
        <v>2.18</v>
      </c>
      <c r="AA36" s="32" t="n">
        <v>2.13</v>
      </c>
      <c r="AB36" s="122" t="n">
        <v>10.6</v>
      </c>
      <c r="AC36" s="122" t="n">
        <v>10.4</v>
      </c>
    </row>
    <row r="37" customFormat="false" ht="15.75" hidden="false" customHeight="false" outlineLevel="0" collapsed="false">
      <c r="A37" s="110" t="n">
        <f aca="false">IF(ISBLANK(VLOOKUP(D37,'[2]Volumes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1147</v>
      </c>
      <c r="E37" s="113" t="n">
        <v>16.5</v>
      </c>
      <c r="F37" s="114" t="n">
        <v>3.2317</v>
      </c>
      <c r="G37" s="136" t="n">
        <v>35.5582</v>
      </c>
      <c r="H37" s="113" t="n">
        <v>100</v>
      </c>
      <c r="I37" s="113" t="n">
        <v>101</v>
      </c>
      <c r="J37" s="116" t="n">
        <f aca="false">IF(ISBLANK(D37),"",IF(VLOOKUP(D37,'[2]Volumes flacons'!$A$5:$C$978,2)=0,"",IF(D37&gt;'[2]Volumes flacons'!$A$978,"Mauvais numéro",IF(D37&lt;'[2]Volumes flacons'!$A$5,"Mauvais numéro",(VLOOKUP(D37,'[2]Volumes flacons'!$A$5:$C$978,3))))))</f>
        <v>112.9</v>
      </c>
      <c r="K37" s="117" t="n">
        <f aca="false">IF(ISBLANK(E37),"",(0.000824493-(0.0000040899*E37)+(0.000000076438*E37^2)-(0.00000000082467*E37^3)+(0.0000000000053875*E37^4)))</f>
        <v>0.000774514696612969</v>
      </c>
      <c r="L37" s="117" t="n">
        <f aca="false">IF(ISBLANK(E37),"",(-0.00000572466+(0.00000010227*E37)-(0.0000000016546*E37^2)))</f>
        <v>-4.48766985E-006</v>
      </c>
      <c r="M37" s="117" t="n">
        <f aca="false">IF(ISBLANK(E37),"",IF(ISBLANK(G37),(O37+(K37*35)+(L37*35^1.5)+(0.00000048314*35^2)),(O37+(K37*G37)+(L37*G37^1.5)+(0.00000048314*G37^2))))</f>
        <v>1.02606202205314</v>
      </c>
      <c r="N37" s="118" t="n">
        <f aca="false">IF(ISBLANK(D37),"",IF(ISBLANK(G37),J37*(1+0.00001*(35-20)),J37*(1+0.00001*(G37-20))))</f>
        <v>112.9175652078</v>
      </c>
      <c r="O37" s="117" t="n">
        <f aca="false">IF(ISBLANK(E37),"",(0.999842594+(0.00006793952*E37)-(0.00000909529*E37^2)+(0.0000001001685*E37^3)-(0.000000001120083*E37^4)+(0.000000000006536332*E37^5)))</f>
        <v>0.998862345988647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N°",IF(AND(D37&gt;499,D37&lt;1141),"Err.N°",(((((F37)+'[2]Correction de volume'!$G$7)*(($P$21)*($P$19)*5598)/(($R$16)-($R$17)))-(($P$27)*1000))/((N37)-($P$26))))))))))))</f>
        <v>3.27714827917854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3.19390856375427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146.357442148114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142.639956457266</v>
      </c>
      <c r="T37" s="32" t="n">
        <v>0.02</v>
      </c>
      <c r="U37" s="32" t="n">
        <v>0.02</v>
      </c>
      <c r="V37" s="122" t="n">
        <v>16.6</v>
      </c>
      <c r="W37" s="122" t="n">
        <v>16.2</v>
      </c>
      <c r="X37" s="122" t="n">
        <v>16.6</v>
      </c>
      <c r="Y37" s="122" t="n">
        <v>16.2</v>
      </c>
      <c r="Z37" s="32" t="n">
        <v>1.44</v>
      </c>
      <c r="AA37" s="32" t="n">
        <v>1.41</v>
      </c>
      <c r="AB37" s="32" t="n">
        <v>6.5</v>
      </c>
      <c r="AC37" s="32" t="n">
        <v>6.35</v>
      </c>
    </row>
    <row r="38" customFormat="false" ht="15.75" hidden="false" customHeight="false" outlineLevel="0" collapsed="false">
      <c r="A38" s="110" t="n">
        <f aca="false">IF(ISBLANK(VLOOKUP(D38,'[2]Volumes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1148</v>
      </c>
      <c r="E38" s="113" t="n">
        <v>20.6</v>
      </c>
      <c r="F38" s="114" t="n">
        <v>3.2234</v>
      </c>
      <c r="G38" s="136" t="n">
        <v>36.0105</v>
      </c>
      <c r="H38" s="113" t="n">
        <v>80</v>
      </c>
      <c r="I38" s="113" t="n">
        <v>82</v>
      </c>
      <c r="J38" s="116" t="n">
        <f aca="false">IF(ISBLANK(D38),"",IF(VLOOKUP(D38,'[2]Volumes flacons'!$A$5:$C$978,2)=0,"",IF(D38&gt;'[2]Volumes flacons'!$A$978,"Mauvais numéro",IF(D38&lt;'[2]Volumes flacons'!$A$5,"Mauvais numéro",(VLOOKUP(D38,'[2]Volumes flacons'!$A$5:$C$978,3))))))</f>
        <v>112.95</v>
      </c>
      <c r="K38" s="117" t="n">
        <f aca="false">IF(ISBLANK(E38),"",(0.000824493-(0.0000040899*E38)+(0.000000076438*E38^2)-(0.00000000082467*E38^3)+(0.0000000000053875*E38^4)))</f>
        <v>0.0007664393648735</v>
      </c>
      <c r="L38" s="117" t="n">
        <f aca="false">IF(ISBLANK(E38),"",(-0.00000572466+(0.00000010227*E38)-(0.0000000016546*E38^2)))</f>
        <v>-4.320044056E-006</v>
      </c>
      <c r="M38" s="117" t="n">
        <f aca="false">IF(ISBLANK(E38),"",IF(ISBLANK(G38),(O38+(K38*35)+(L38*35^1.5)+(0.00000048314*35^2)),(O38+(K38*G38)+(L38*G38^1.5)+(0.00000048314*G38^2))))</f>
        <v>1.02537350870468</v>
      </c>
      <c r="N38" s="118" t="n">
        <f aca="false">IF(ISBLANK(D38),"",IF(ISBLANK(G38),J38*(1+0.00001*(35-20)),J38*(1+0.00001*(G38-20))))</f>
        <v>112.96808385975</v>
      </c>
      <c r="O38" s="117" t="n">
        <f aca="false">IF(ISBLANK(E38),"",(0.999842594+(0.00006793952*E38)-(0.00000909529*E38^2)+(0.0000001001685*E38^3)-(0.000000001120083*E38^4)+(0.000000000006536332*E38^5)))</f>
        <v>0.998080666998819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N°",IF(AND(D38&gt;499,D38&lt;1141),"Err.N°",(((((F38)+'[2]Correction de volume'!$G$7)*(($P$21)*($P$19)*5598)/(($R$16)-($R$17)))-(($P$27)*1000))/((N38)-($P$26))))))))))))</f>
        <v>3.26720348747625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3.18635449398689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145.913307750689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142.302591701454</v>
      </c>
      <c r="T38" s="32" t="n">
        <v>0.42</v>
      </c>
      <c r="U38" s="32" t="n">
        <v>0.41</v>
      </c>
      <c r="V38" s="122" t="n">
        <v>10.4</v>
      </c>
      <c r="W38" s="122" t="n">
        <v>10.2</v>
      </c>
      <c r="X38" s="32" t="n">
        <v>9.97</v>
      </c>
      <c r="Y38" s="32" t="n">
        <v>9.74</v>
      </c>
      <c r="Z38" s="32" t="n">
        <v>0.93</v>
      </c>
      <c r="AA38" s="32" t="n">
        <v>0.91</v>
      </c>
      <c r="AB38" s="32" t="n">
        <v>3.96</v>
      </c>
      <c r="AC38" s="32" t="n">
        <v>3.87</v>
      </c>
    </row>
    <row r="39" customFormat="false" ht="15.75" hidden="false" customHeight="false" outlineLevel="0" collapsed="false">
      <c r="A39" s="110" t="n">
        <f aca="false">IF(ISBLANK(VLOOKUP(D39,'[2]Volumes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1149</v>
      </c>
      <c r="E39" s="113" t="n">
        <v>25.7</v>
      </c>
      <c r="F39" s="114" t="n">
        <v>4.2884</v>
      </c>
      <c r="G39" s="136" t="n">
        <v>36.14695</v>
      </c>
      <c r="H39" s="113" t="n">
        <v>60</v>
      </c>
      <c r="I39" s="113" t="n">
        <v>61</v>
      </c>
      <c r="J39" s="116" t="n">
        <f aca="false">IF(ISBLANK(D39),"",IF(VLOOKUP(D39,'[2]Volumes flacons'!$A$5:$C$978,2)=0,"",IF(D39&gt;'[2]Volumes flacons'!$A$978,"Mauvais numéro",IF(D39&lt;'[2]Volumes flacons'!$A$5,"Mauvais numéro",(VLOOKUP(D39,'[2]Volumes flacons'!$A$5:$C$978,3))))))</f>
        <v>112.57</v>
      </c>
      <c r="K39" s="117" t="n">
        <f aca="false">IF(ISBLANK(E39),"",(0.000824493-(0.0000040899*E39)+(0.000000076438*E39^2)-(0.00000000082467*E39^3)+(0.0000000000053875*E39^4)))</f>
        <v>0.000758220947939229</v>
      </c>
      <c r="L39" s="117" t="n">
        <f aca="false">IF(ISBLANK(E39),"",(-0.00000572466+(0.00000010227*E39)-(0.0000000016546*E39^2)))</f>
        <v>-4.189167754E-006</v>
      </c>
      <c r="M39" s="117" t="n">
        <f aca="false">IF(ISBLANK(E39),"",IF(ISBLANK(G39),(O39+(K39*35)+(L39*35^1.5)+(0.00000048314*35^2)),(O39+(K39*G39)+(L39*G39^1.5)+(0.00000048314*G39^2))))</f>
        <v>1.02399450071637</v>
      </c>
      <c r="N39" s="118" t="n">
        <f aca="false">IF(ISBLANK(D39),"",IF(ISBLANK(G39),J39*(1+0.00001*(35-20)),J39*(1+0.00001*(G39-20))))</f>
        <v>112.588176621615</v>
      </c>
      <c r="O39" s="117" t="n">
        <f aca="false">IF(ISBLANK(E39),"",(0.999842594+(0.00006793952*E39)-(0.00000909529*E39^2)+(0.0000001001685*E39^3)-(0.000000001120083*E39^4)+(0.000000000006536332*E39^5)))</f>
        <v>0.996866260603449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N°",IF(AND(D39&gt;499,D39&lt;1141),"Err.N°",(((((F39)+'[2]Correction de volume'!$G$7)*(($P$21)*($P$19)*5598)/(($R$16)-($R$17)))-(($P$27)*1000))/((N39)-($P$26))))))))))))</f>
        <v>4.36674086693847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4.26441827947668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195.018647117472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190.448920361428</v>
      </c>
      <c r="T39" s="32" t="n">
        <v>0</v>
      </c>
      <c r="U39" s="32" t="n">
        <v>0</v>
      </c>
      <c r="V39" s="32" t="n">
        <v>0.01</v>
      </c>
      <c r="W39" s="32" t="n">
        <v>0.01</v>
      </c>
      <c r="X39" s="32" t="n">
        <v>0.01</v>
      </c>
      <c r="Y39" s="32" t="n">
        <v>0.01</v>
      </c>
      <c r="Z39" s="32" t="n">
        <v>0.13</v>
      </c>
      <c r="AA39" s="32" t="n">
        <v>0.13</v>
      </c>
      <c r="AB39" s="32" t="n">
        <v>1.68</v>
      </c>
      <c r="AC39" s="32" t="n">
        <v>1.64</v>
      </c>
    </row>
    <row r="40" customFormat="false" ht="15.75" hidden="false" customHeight="false" outlineLevel="0" collapsed="false">
      <c r="A40" s="110" t="n">
        <f aca="false">IF(ISBLANK(VLOOKUP(D40,'[2]Volumes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1150</v>
      </c>
      <c r="E40" s="113" t="n">
        <v>28.1</v>
      </c>
      <c r="F40" s="114" t="n">
        <v>4.4577</v>
      </c>
      <c r="G40" s="136" t="n">
        <v>36.0267</v>
      </c>
      <c r="H40" s="113" t="n">
        <v>40</v>
      </c>
      <c r="I40" s="113" t="n">
        <v>42</v>
      </c>
      <c r="J40" s="116" t="n">
        <f aca="false">IF(ISBLANK(D40),"",IF(VLOOKUP(D40,'[2]Volumes flacons'!$A$5:$C$978,2)=0,"",IF(D40&gt;'[2]Volumes flacons'!$A$978,"Mauvais numéro",IF(D40&lt;'[2]Volumes flacons'!$A$5,"Mauvais numéro",(VLOOKUP(D40,'[2]Volumes flacons'!$A$5:$C$978,3))))))</f>
        <v>111.94</v>
      </c>
      <c r="K40" s="117" t="n">
        <f aca="false">IF(ISBLANK(E40),"",(0.000824493-(0.0000040899*E40)+(0.000000076438*E40^2)-(0.00000000082467*E40^3)+(0.0000000000053875*E40^4)))</f>
        <v>0.000754984227200469</v>
      </c>
      <c r="L40" s="117" t="n">
        <f aca="false">IF(ISBLANK(E40),"",(-0.00000572466+(0.00000010227*E40)-(0.0000000016546*E40^2)))</f>
        <v>-4.157361706E-006</v>
      </c>
      <c r="M40" s="117" t="n">
        <f aca="false">IF(ISBLANK(E40),"",IF(ISBLANK(G40),(O40+(K40*35)+(L40*35^1.5)+(0.00000048314*35^2)),(O40+(K40*G40)+(L40*G40^1.5)+(0.00000048314*G40^2))))</f>
        <v>1.02313634696443</v>
      </c>
      <c r="N40" s="118" t="n">
        <f aca="false">IF(ISBLANK(D40),"",IF(ISBLANK(G40),J40*(1+0.00001*(35-20)),J40*(1+0.00001*(G40-20))))</f>
        <v>111.95794028798</v>
      </c>
      <c r="O40" s="117" t="n">
        <f aca="false">IF(ISBLANK(E40),"",(0.999842594+(0.00006793952*E40)-(0.00000909529*E40^2)+(0.0000001001685*E40^3)-(0.000000001120083*E40^4)+(0.000000000006536332*E40^5)))</f>
        <v>0.996208667461312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N°",IF(AND(D40&gt;499,D40&lt;1141),"Err.N°",(((((F40)+'[2]Correction de volume'!$G$7)*(($P$21)*($P$19)*5598)/(($R$16)-($R$17)))-(($P$27)*1000))/((N40)-($P$26))))))))))))</f>
        <v>4.56577062421447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4.46252411788592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203.907316077418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199.296327104785</v>
      </c>
      <c r="T40" s="32" t="n">
        <v>0</v>
      </c>
      <c r="U40" s="32" t="n">
        <v>0</v>
      </c>
      <c r="V40" s="32" t="n">
        <v>0.02</v>
      </c>
      <c r="W40" s="32" t="n">
        <v>0.02</v>
      </c>
      <c r="X40" s="32" t="n">
        <v>0.04</v>
      </c>
      <c r="Y40" s="32" t="n">
        <v>0.04</v>
      </c>
      <c r="Z40" s="32" t="n">
        <v>0.05</v>
      </c>
      <c r="AA40" s="32" t="n">
        <v>0.05</v>
      </c>
      <c r="AB40" s="32" t="n">
        <v>1.04</v>
      </c>
      <c r="AC40" s="32" t="n">
        <v>1.02</v>
      </c>
    </row>
    <row r="41" customFormat="false" ht="15.75" hidden="false" customHeight="false" outlineLevel="0" collapsed="false">
      <c r="A41" s="110" t="n">
        <f aca="false">IF(ISBLANK(VLOOKUP(D41,'[2]Volumes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1152</v>
      </c>
      <c r="E41" s="113" t="n">
        <v>28.8</v>
      </c>
      <c r="F41" s="114" t="n">
        <v>4.4354</v>
      </c>
      <c r="G41" s="136" t="n">
        <v>35.4176</v>
      </c>
      <c r="H41" s="113" t="n">
        <v>20</v>
      </c>
      <c r="I41" s="113" t="n">
        <v>20</v>
      </c>
      <c r="J41" s="116" t="n">
        <f aca="false">IF(ISBLANK(D41),"",IF(VLOOKUP(D41,'[2]Volumes flacons'!$A$5:$C$978,2)=0,"",IF(D41&gt;'[2]Volumes flacons'!$A$978,"Mauvais numéro",IF(D41&lt;'[2]Volumes flacons'!$A$5,"Mauvais numéro",(VLOOKUP(D41,'[2]Volumes flacons'!$A$5:$C$978,3))))))</f>
        <v>112.54</v>
      </c>
      <c r="K41" s="117" t="n">
        <f aca="false">IF(ISBLANK(E41),"",(0.000824493-(0.0000040899*E41)+(0.000000076438*E41^2)-(0.00000000082467*E41^3)+(0.0000000000053875*E41^4)))</f>
        <v>0.00075411144553728</v>
      </c>
      <c r="L41" s="117" t="n">
        <f aca="false">IF(ISBLANK(E41),"",(-0.00000572466+(0.00000010227*E41)-(0.0000000016546*E41^2)))</f>
        <v>-4.151675424E-006</v>
      </c>
      <c r="M41" s="117" t="n">
        <f aca="false">IF(ISBLANK(E41),"",IF(ISBLANK(G41),(O41+(K41*35)+(L41*35^1.5)+(0.00000048314*35^2)),(O41+(K41*G41)+(L41*G41^1.5)+(0.00000048314*G41^2))))</f>
        <v>1.02244677354306</v>
      </c>
      <c r="N41" s="118" t="n">
        <f aca="false">IF(ISBLANK(D41),"",IF(ISBLANK(G41),J41*(1+0.00001*(35-20)),J41*(1+0.00001*(G41-20))))</f>
        <v>112.55735096704</v>
      </c>
      <c r="O41" s="117" t="n">
        <f aca="false">IF(ISBLANK(E41),"",(0.999842594+(0.00006793952*E41)-(0.00000909529*E41^2)+(0.0000001001685*E41^3)-(0.000000001120083*E41^4)+(0.000000000006536332*E41^5)))</f>
        <v>0.996006990827753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N°",IF(AND(D41&gt;499,D41&lt;1141),"Err.N°",(((((F41)+'[2]Correction de volume'!$G$7)*(($P$21)*($P$19)*5598)/(($R$16)-($R$17)))-(($P$27)*1000))/((N41)-($P$26))))))))))))</f>
        <v>4.51821815697977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4.4190252968601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201.783622890716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197.353669757772</v>
      </c>
      <c r="T41" s="32" t="n">
        <v>0</v>
      </c>
      <c r="U41" s="32" t="n">
        <v>0</v>
      </c>
      <c r="V41" s="32" t="n">
        <v>0.02</v>
      </c>
      <c r="W41" s="32" t="n">
        <v>0.02</v>
      </c>
      <c r="X41" s="32" t="n">
        <v>0.04</v>
      </c>
      <c r="Y41" s="32" t="n">
        <v>0.04</v>
      </c>
      <c r="Z41" s="32" t="n">
        <v>0.05</v>
      </c>
      <c r="AA41" s="32" t="n">
        <v>0.05</v>
      </c>
      <c r="AB41" s="32" t="n">
        <v>0.92</v>
      </c>
      <c r="AC41" s="32" t="n">
        <v>0.9</v>
      </c>
    </row>
    <row r="42" customFormat="false" ht="15.75" hidden="false" customHeight="false" outlineLevel="0" collapsed="false">
      <c r="A42" s="110" t="n">
        <f aca="false">IF(ISBLANK(VLOOKUP(D42,'[2]Volumes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1154</v>
      </c>
      <c r="E42" s="113" t="n">
        <v>28.9</v>
      </c>
      <c r="F42" s="114" t="n">
        <v>4.4326</v>
      </c>
      <c r="G42" s="136" t="n">
        <v>35.33195</v>
      </c>
      <c r="H42" s="113" t="n">
        <v>0</v>
      </c>
      <c r="I42" s="113" t="n">
        <v>3.4</v>
      </c>
      <c r="J42" s="116" t="n">
        <f aca="false">IF(ISBLANK(D42),"",IF(VLOOKUP(D42,'[2]Volumes flacons'!$A$5:$C$978,2)=0,"",IF(D42&gt;'[2]Volumes flacons'!$A$978,"Mauvais numéro",IF(D42&lt;'[2]Volumes flacons'!$A$5,"Mauvais numéro",(VLOOKUP(D42,'[2]Volumes flacons'!$A$5:$C$978,3))))))</f>
        <v>112.46</v>
      </c>
      <c r="K42" s="117" t="n">
        <f aca="false">IF(ISBLANK(E42),"",(0.000824493-(0.0000040899*E42)+(0.000000076438*E42^2)-(0.00000000082467*E42^3)+(0.0000000000053875*E42^4)))</f>
        <v>0.000753989332274109</v>
      </c>
      <c r="L42" s="117" t="n">
        <f aca="false">IF(ISBLANK(E42),"",(-0.00000572466+(0.00000010227*E42)-(0.0000000016546*E42^2)))</f>
        <v>-4.150995466E-006</v>
      </c>
      <c r="M42" s="117" t="n">
        <f aca="false">IF(ISBLANK(E42),"",IF(ISBLANK(G42),(O42+(K42*35)+(L42*35^1.5)+(0.00000048314*35^2)),(O42+(K42*G42)+(L42*G42^1.5)+(0.00000048314*G42^2))))</f>
        <v>1.02234908846534</v>
      </c>
      <c r="N42" s="118" t="n">
        <f aca="false">IF(ISBLANK(D42),"",IF(ISBLANK(G42),J42*(1+0.00001*(35-20)),J42*(1+0.00001*(G42-20))))</f>
        <v>112.47724231097</v>
      </c>
      <c r="O42" s="117" t="n">
        <f aca="false">IF(ISBLANK(E42),"",(0.999842594+(0.00006793952*E42)-(0.00000909529*E42^2)+(0.0000001001685*E42^3)-(0.000000001120083*E42^4)+(0.000000000006536332*E42^5)))</f>
        <v>0.995977822369731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N°",IF(AND(D42&gt;499,D42&lt;1141),"Err.N°",(((((F42)+'[2]Correction de volume'!$G$7)*(($P$21)*($P$19)*5598)/(($R$16)-($R$17)))-(($P$27)*1000))/((N42)-($P$26))))))))))))</f>
        <v>4.51863070620577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4.41985106377777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201.80204733915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197.390548508315</v>
      </c>
      <c r="T42" s="32" t="n">
        <v>0</v>
      </c>
      <c r="U42" s="32" t="n">
        <v>0</v>
      </c>
      <c r="V42" s="32" t="n">
        <v>0.02</v>
      </c>
      <c r="W42" s="32" t="n">
        <v>0.02</v>
      </c>
      <c r="X42" s="32" t="n">
        <v>0.04</v>
      </c>
      <c r="Y42" s="32" t="n">
        <v>0.04</v>
      </c>
      <c r="Z42" s="32" t="n">
        <v>0.07</v>
      </c>
      <c r="AA42" s="32" t="n">
        <v>0.07</v>
      </c>
      <c r="AB42" s="32" t="n">
        <v>0.97</v>
      </c>
      <c r="AC42" s="32" t="n">
        <v>0.95</v>
      </c>
    </row>
    <row r="43" customFormat="false" ht="15.75" hidden="false" customHeight="false" outlineLevel="0" collapsed="false">
      <c r="A43" s="110" t="n">
        <f aca="false">IF(ISBLANK(VLOOKUP(D43,'[2]Volumes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1155</v>
      </c>
      <c r="E43" s="113" t="n">
        <v>28.9</v>
      </c>
      <c r="F43" s="114" t="n">
        <v>4.4772</v>
      </c>
      <c r="G43" s="136" t="n">
        <v>35.34215</v>
      </c>
      <c r="H43" s="113" t="n">
        <v>0</v>
      </c>
      <c r="I43" s="113" t="n">
        <v>3</v>
      </c>
      <c r="J43" s="116" t="n">
        <f aca="false">IF(ISBLANK(D43),"",IF(VLOOKUP(D43,'[2]Volumes flacons'!$A$5:$C$978,2)=0,"",IF(D43&gt;'[2]Volumes flacons'!$A$978,"Mauvais numéro",IF(D43&lt;'[2]Volumes flacons'!$A$5,"Mauvais numéro",(VLOOKUP(D43,'[2]Volumes flacons'!$A$5:$C$978,3))))))</f>
        <v>113.72</v>
      </c>
      <c r="K43" s="117" t="n">
        <f aca="false">IF(ISBLANK(E43),"",(0.000824493-(0.0000040899*E43)+(0.000000076438*E43^2)-(0.00000000082467*E43^3)+(0.0000000000053875*E43^4)))</f>
        <v>0.000753989332274109</v>
      </c>
      <c r="L43" s="117" t="n">
        <f aca="false">IF(ISBLANK(E43),"",(-0.00000572466+(0.00000010227*E43)-(0.0000000016546*E43^2)))</f>
        <v>-4.150995466E-006</v>
      </c>
      <c r="M43" s="117" t="n">
        <f aca="false">IF(ISBLANK(E43),"",IF(ISBLANK(G43),(O43+(K43*35)+(L43*35^1.5)+(0.00000048314*35^2)),(O43+(K43*G43)+(L43*G43^1.5)+(0.00000048314*G43^2))))</f>
        <v>1.02235674990407</v>
      </c>
      <c r="N43" s="118" t="n">
        <f aca="false">IF(ISBLANK(D43),"",IF(ISBLANK(G43),J43*(1+0.00001*(35-20)),J43*(1+0.00001*(G43-20))))</f>
        <v>113.73744709298</v>
      </c>
      <c r="O43" s="117" t="n">
        <f aca="false">IF(ISBLANK(E43),"",(0.999842594+(0.00006793952*E43)-(0.00000909529*E43^2)+(0.0000001001685*E43^3)-(0.000000001120083*E43^4)+(0.000000000006536332*E43^5)))</f>
        <v>0.995977822369731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N°",IF(AND(D43&gt;499,D43&lt;1141),"Err.N°",(((((F43)+'[2]Correction de volume'!$G$7)*(($P$21)*($P$19)*5598)/(($R$16)-($R$17)))-(($P$27)*1000))/((N43)-($P$26))))))))))))</f>
        <v>4.51276831167004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4.41408374532029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201.540232799184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197.132980066004</v>
      </c>
      <c r="T43" s="32" t="n">
        <v>0</v>
      </c>
      <c r="U43" s="32" t="n">
        <v>0</v>
      </c>
      <c r="V43" s="32" t="n">
        <v>0.01</v>
      </c>
      <c r="W43" s="32" t="n">
        <v>0.01</v>
      </c>
      <c r="X43" s="32" t="n">
        <v>0.02</v>
      </c>
      <c r="Y43" s="32" t="n">
        <v>0.02</v>
      </c>
      <c r="Z43" s="32" t="n">
        <v>0.05</v>
      </c>
      <c r="AA43" s="32" t="n">
        <v>0.05</v>
      </c>
      <c r="AB43" s="32" t="n">
        <v>0.91</v>
      </c>
      <c r="AC43" s="32" t="n">
        <v>0.89</v>
      </c>
    </row>
    <row r="44" customFormat="false" ht="15.75" hidden="false" customHeight="false" outlineLevel="0" collapsed="false">
      <c r="A44" s="110" t="n">
        <f aca="false">IF(ISBLANK(VLOOKUP(D44,'[2]Volumes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13"/>
      <c r="F44" s="114"/>
      <c r="G44" s="136"/>
      <c r="H44" s="113"/>
      <c r="I44" s="113"/>
      <c r="J44" s="116" t="str">
        <f aca="false">IF(ISBLANK(D44),"",IF(VLOOKUP(D44,'[2]Volumes flacons'!$A$5:$C$978,2)=0,"",IF(D44&gt;'[2]Volumes flacons'!$A$978,"Mauvais numéro",IF(D44&lt;'[2]Volumes flacons'!$A$5,"Mauvais numéro",(VLOOKUP(D44,'[2]Volumes flacons'!$A$5:$C$978,3))))))</f>
        <v/>
      </c>
      <c r="K44" s="117" t="str">
        <f aca="false">IF(ISBLANK(E44),"",(0.000824493-(0.0000040899*E44)+(0.000000076438*E44^2)-(0.00000000082467*E44^3)+(0.0000000000053875*E44^4)))</f>
        <v/>
      </c>
      <c r="L44" s="117" t="str">
        <f aca="false">IF(ISBLANK(E44),"",(-0.00000572466+(0.00000010227*E44)-(0.0000000016546*E44^2)))</f>
        <v/>
      </c>
      <c r="M44" s="117" t="str">
        <f aca="false">IF(ISBLANK(E44),"",IF(ISBLANK(G44),(O44+(K44*35)+(L44*35^1.5)+(0.00000048314*35^2)),(O44+(K44*G44)+(L44*G44^1.5)+(0.00000048314*G44^2))))</f>
        <v/>
      </c>
      <c r="N44" s="118" t="str">
        <f aca="false">IF(ISBLANK(D44),"",IF(ISBLANK(G44),J44*(1+0.00001*(35-20)),J44*(1+0.00001*(G44-20))))</f>
        <v/>
      </c>
      <c r="O44" s="117" t="str">
        <f aca="false">IF(ISBLANK(E44),"",(0.999842594+(0.00006793952*E44)-(0.00000909529*E44^2)+(0.0000001001685*E44^3)-(0.000000001120083*E44^4)+(0.000000000006536332*E44^5)))</f>
        <v/>
      </c>
      <c r="P44" s="119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N°",IF(AND(D44&gt;499,D44&lt;1141),"Err.N°",(((((F44)+'[2]Correction de volume'!$G$7)*(($P$21)*($P$19)*5598)/(($R$16)-($R$17)))-(($P$27)*1000))/((N44)-($P$26))))))))))))</f>
        <v/>
      </c>
      <c r="Q44" s="120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</row>
    <row r="45" customFormat="false" ht="15.75" hidden="false" customHeight="false" outlineLevel="0" collapsed="false">
      <c r="A45" s="110" t="n">
        <f aca="false">IF(ISBLANK(VLOOKUP(D45,'[2]Volumes flacons'!A5:C623,3)),0,1)</f>
        <v>1</v>
      </c>
      <c r="B45" s="111" t="n">
        <f aca="false">IF(ISBLANK(D45),0,IF(ISBLANK(E45),0,IF(ISBLANK(F45),0,1)))</f>
        <v>0</v>
      </c>
      <c r="C45" s="112" t="n">
        <v>11</v>
      </c>
      <c r="D45" s="113"/>
      <c r="E45" s="113"/>
      <c r="F45" s="114"/>
      <c r="G45" s="136"/>
      <c r="H45" s="113"/>
      <c r="I45" s="113"/>
      <c r="J45" s="116" t="str">
        <f aca="false">IF(ISBLANK(D45),"",IF(VLOOKUP(D45,'[2]Volumes flacons'!$A$5:$C$978,2)=0,"",IF(D45&gt;'[2]Volumes flacons'!$A$978,"Mauvais numéro",IF(D45&lt;'[2]Volumes flacons'!$A$5,"Mauvais numéro",(VLOOKUP(D45,'[2]Volumes flacons'!$A$5:$C$978,3))))))</f>
        <v/>
      </c>
      <c r="K45" s="117" t="str">
        <f aca="false">IF(ISBLANK(E45),"",(0.000824493-(0.0000040899*E45)+(0.000000076438*E45^2)-(0.00000000082467*E45^3)+(0.0000000000053875*E45^4)))</f>
        <v/>
      </c>
      <c r="L45" s="117" t="str">
        <f aca="false">IF(ISBLANK(E45),"",(-0.00000572466+(0.00000010227*E45)-(0.0000000016546*E45^2)))</f>
        <v/>
      </c>
      <c r="M45" s="117" t="str">
        <f aca="false">IF(ISBLANK(E45),"",IF(ISBLANK(G45),(O45+(K45*35)+(L45*35^1.5)+(0.00000048314*35^2)),(O45+(K45*G45)+(L45*G45^1.5)+(0.00000048314*G45^2))))</f>
        <v/>
      </c>
      <c r="N45" s="118" t="str">
        <f aca="false">IF(ISBLANK(D45),"",IF(ISBLANK(G45),J45*(1+0.00001*(35-20)),J45*(1+0.00001*(G45-20))))</f>
        <v/>
      </c>
      <c r="O45" s="117" t="str">
        <f aca="false">IF(ISBLANK(E45),"",(0.999842594+(0.00006793952*E45)-(0.00000909529*E45^2)+(0.0000001001685*E45^3)-(0.000000001120083*E45^4)+(0.000000000006536332*E45^5)))</f>
        <v/>
      </c>
      <c r="P45" s="119" t="str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N°",IF(AND(D45&gt;499,D45&lt;1141),"Err.N°",(((((F45)+'[2]Correction de volume'!$G$7)*(($P$21)*($P$19)*5598)/(($R$16)-($R$17)))-(($P$27)*1000))/((N45)-($P$26))))))))))))</f>
        <v/>
      </c>
      <c r="Q45" s="120" t="str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/>
      </c>
      <c r="R45" s="121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/>
      </c>
      <c r="S45" s="121" t="str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/>
      </c>
      <c r="T45" s="32"/>
      <c r="U45" s="32"/>
      <c r="V45" s="122"/>
      <c r="W45" s="122"/>
      <c r="X45" s="122"/>
      <c r="Y45" s="122"/>
      <c r="Z45" s="32"/>
      <c r="AA45" s="32"/>
      <c r="AB45" s="122"/>
      <c r="AC45" s="122"/>
    </row>
    <row r="46" customFormat="false" ht="15.75" hidden="false" customHeight="false" outlineLevel="0" collapsed="false">
      <c r="A46" s="110" t="n">
        <f aca="false">IF(ISBLANK(VLOOKUP(D46,'[2]Volumes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13"/>
      <c r="F46" s="114"/>
      <c r="G46" s="136"/>
      <c r="H46" s="113"/>
      <c r="I46" s="113"/>
      <c r="J46" s="116" t="str">
        <f aca="false">IF(ISBLANK(D46),"",IF(VLOOKUP(D46,'[2]Volumes flacons'!$A$5:$C$989,2)=0,"",IF(D46&gt;'[2]Volumes flacons'!$A$989,"Mauvais numéro",IF(D46&lt;'[2]Volumes flacons'!$A$5,"Mauvais numéro",(VLOOKUP(D46,'[2]Volumes flacons'!$A$5:$C$989,3))))))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N°",IF(AND(D46&gt;499,D46&lt;1141),"Err.N°",(((((F46)+'[2]Correction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3"/>
      <c r="U46" s="123"/>
      <c r="V46" s="123"/>
      <c r="W46" s="123"/>
      <c r="X46" s="123"/>
      <c r="Y46" s="123"/>
      <c r="Z46" s="123"/>
      <c r="AA46" s="123"/>
      <c r="AB46" s="123"/>
      <c r="AC46" s="123"/>
    </row>
    <row r="47" customFormat="false" ht="15.75" hidden="false" customHeight="false" outlineLevel="0" collapsed="false">
      <c r="A47" s="110" t="n">
        <f aca="false">IF(ISBLANK(VLOOKUP(D47,'[2]Volumes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14"/>
      <c r="G47" s="136"/>
      <c r="H47" s="113"/>
      <c r="I47" s="113"/>
      <c r="J47" s="116" t="str">
        <f aca="false">IF(ISBLANK(D47),"",IF(VLOOKUP(D47,'[2]Volumes flacons'!$A$5:$C$989,2)=0,"",IF(D47&gt;'[2]Volumes flacons'!$A$989,"Mauvais numéro",IF(D47&lt;'[2]Volumes flacons'!$A$5,"Mauvais numéro",(VLOOKUP(D47,'[2]Volumes flacons'!$A$5:$C$989,3))))))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N°",IF(AND(D47&gt;499,D47&lt;1141),"Err.N°",(((((F47)+'[2]Correction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</row>
    <row r="48" customFormat="false" ht="15.75" hidden="false" customHeight="false" outlineLevel="0" collapsed="false">
      <c r="A48" s="110" t="n">
        <f aca="false">IF(ISBLANK(VLOOKUP(D48,'[2]Volumes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24"/>
      <c r="G48" s="261"/>
      <c r="H48" s="113"/>
      <c r="I48" s="113"/>
      <c r="J48" s="116" t="str">
        <f aca="false">IF(ISBLANK(D48),"",IF(VLOOKUP(D48,'[2]Volumes flacons'!$A$5:$C$989,2)=0,"",IF(D48&gt;'[2]Volumes flacons'!$A$989,"Mauvais numéro",IF(D48&lt;'[2]Volumes flacons'!$A$5,"Mauvais numéro",(VLOOKUP(D48,'[2]Volumes flacons'!$A$5:$C$989,3))))))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N°",IF(AND(D48&gt;499,D48&lt;1141),"Err.N°",(((((F48)+'[2]Correction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</row>
    <row r="49" customFormat="false" ht="15.75" hidden="false" customHeight="false" outlineLevel="0" collapsed="false">
      <c r="A49" s="110" t="n">
        <f aca="false">IF(ISBLANK(VLOOKUP(D49,'[2]Volumes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261"/>
      <c r="H49" s="113"/>
      <c r="I49" s="113"/>
      <c r="J49" s="116" t="str">
        <f aca="false">IF(ISBLANK(D49),"",IF(VLOOKUP(D49,'[2]Volumes flacons'!$A$5:$C$989,2)=0,"",IF(D49&gt;'[2]Volumes flacons'!$A$989,"Mauvais numéro",IF(D49&lt;'[2]Volumes flacons'!$A$5,"Mauvais numéro",(VLOOKUP(D49,'[2]Volumes flacons'!$A$5:$C$989,3))))))</f>
        <v/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N°",IF(AND(D49&gt;499,D49&lt;1141),"Err.N°",(((((F49)+'[2]Correction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2"/>
      <c r="W49" s="122"/>
      <c r="X49" s="122"/>
      <c r="Y49" s="122"/>
      <c r="Z49" s="32"/>
      <c r="AA49" s="32"/>
      <c r="AB49" s="122"/>
      <c r="AC49" s="122"/>
    </row>
    <row r="50" customFormat="false" ht="15.75" hidden="false" customHeight="false" outlineLevel="0" collapsed="false">
      <c r="A50" s="110" t="n">
        <f aca="false">IF(ISBLANK(VLOOKUP(D50,'[2]Volumes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261"/>
      <c r="H50" s="113"/>
      <c r="I50" s="113"/>
      <c r="J50" s="116" t="str">
        <f aca="false">IF(ISBLANK(D50),"",IF(VLOOKUP(D50,'[2]Volumes flacons'!$A$5:$C$989,2)=0,"",IF(D50&gt;'[2]Volumes flacons'!$A$989,"Mauvais numéro",IF(D50&lt;'[2]Volumes flacons'!$A$5,"Mauvais numéro",(VLOOKUP(D50,'[2]Volumes flacons'!$A$5:$C$989,3))))))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N°",IF(AND(D50&gt;499,D50&lt;1141),"Err.N°",(((((F50)+'[2]Correction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</row>
    <row r="51" customFormat="false" ht="15.75" hidden="false" customHeight="false" outlineLevel="0" collapsed="false">
      <c r="A51" s="110" t="n">
        <f aca="false">IF(ISBLANK(VLOOKUP(D51,'[2]Volumes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261"/>
      <c r="H51" s="113"/>
      <c r="I51" s="113"/>
      <c r="J51" s="116" t="str">
        <f aca="false">IF(ISBLANK(D51),"",IF(VLOOKUP(D51,'[2]Volumes flacons'!$A$5:$C$989,2)=0,"",IF(D51&gt;'[2]Volumes flacons'!$A$989,"Mauvais numéro",IF(D51&lt;'[2]Volumes flacons'!$A$5,"Mauvais numéro",(VLOOKUP(D51,'[2]Volumes flacons'!$A$5:$C$989,3))))))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N°",IF(AND(D51&gt;499,D51&lt;1141),"Err.N°",(((((F51)+'[2]Correction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</row>
    <row r="52" customFormat="false" ht="15.75" hidden="false" customHeight="false" outlineLevel="0" collapsed="false">
      <c r="A52" s="110" t="n">
        <f aca="false">IF(ISBLANK(VLOOKUP(D52,'[2]Volumes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261"/>
      <c r="H52" s="113"/>
      <c r="I52" s="113"/>
      <c r="J52" s="116" t="str">
        <f aca="false">IF(ISBLANK(D52),"",IF(VLOOKUP(D52,'[2]Volumes flacons'!$A$5:$C$989,2)=0,"",IF(D52&gt;'[2]Volumes flacons'!$A$989,"Mauvais numéro",IF(D52&lt;'[2]Volumes flacons'!$A$5,"Mauvais numéro",(VLOOKUP(D52,'[2]Volumes flacons'!$A$5:$C$989,3))))))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N°",IF(AND(D52&gt;499,D52&lt;1141),"Err.N°",(((((F52)+'[2]Correction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</row>
    <row r="53" customFormat="false" ht="15.75" hidden="false" customHeight="false" outlineLevel="0" collapsed="false">
      <c r="A53" s="110" t="n">
        <f aca="false">IF(ISBLANK(VLOOKUP(D53,'[2]Volumes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261"/>
      <c r="H53" s="113"/>
      <c r="I53" s="113"/>
      <c r="J53" s="116" t="str">
        <f aca="false">IF(ISBLANK(D53),"",IF(VLOOKUP(D53,'[2]Volumes flacons'!$A$5:$C$989,2)=0,"",IF(D53&gt;'[2]Volumes flacons'!$A$989,"Mauvais numéro",IF(D53&lt;'[2]Volumes flacons'!$A$5,"Mauvais numéro",(VLOOKUP(D53,'[2]Volumes flacons'!$A$5:$C$989,3))))))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N°",IF(AND(D53&gt;499,D53&lt;1141),"Err.N°",(((((F53)+'[2]Correction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</row>
    <row r="54" customFormat="false" ht="15.75" hidden="false" customHeight="false" outlineLevel="0" collapsed="false">
      <c r="A54" s="110" t="n">
        <f aca="false">IF(ISBLANK(VLOOKUP(D54,'[2]Volumes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261"/>
      <c r="H54" s="113"/>
      <c r="I54" s="113"/>
      <c r="J54" s="116" t="str">
        <f aca="false">IF(ISBLANK(D54),"",IF(VLOOKUP(D54,'[2]Volumes flacons'!$A$5:$C$989,2)=0,"",IF(D54&gt;'[2]Volumes flacons'!$A$989,"Mauvais numéro",IF(D54&lt;'[2]Volumes flacons'!$A$5,"Mauvais numéro",(VLOOKUP(D54,'[2]Volumes flacons'!$A$5:$C$989,3))))))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N°",IF(AND(D54&gt;499,D54&lt;1141),"Err.N°",(((((F54)+'[2]Correction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</row>
    <row r="55" customFormat="false" ht="15.75" hidden="false" customHeight="false" outlineLevel="0" collapsed="false">
      <c r="A55" s="110" t="n">
        <f aca="false">IF(ISBLANK(VLOOKUP(D55,'[2]Volumes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4"/>
      <c r="G55" s="261"/>
      <c r="H55" s="113"/>
      <c r="I55" s="113"/>
      <c r="J55" s="116" t="str">
        <f aca="false">IF(ISBLANK(D55),"",IF(VLOOKUP(D55,'[2]Volumes flacons'!$A$5:$C$989,2)=0,"",IF(D55&gt;'[2]Volumes flacons'!$A$989,"Mauvais numéro",IF(D55&lt;'[2]Volumes flacons'!$A$5,"Mauvais numéro",(VLOOKUP(D55,'[2]Volumes flacons'!$A$5:$C$989,3))))))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N°",IF(AND(D55&gt;499,D55&lt;1141),"Err.N°",(((((F55)+'[2]Correction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</row>
    <row r="56" customFormat="false" ht="15.75" hidden="false" customHeight="false" outlineLevel="0" collapsed="false">
      <c r="A56" s="110" t="n">
        <f aca="false">IF(ISBLANK(VLOOKUP(D56,'[2]Volumes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4"/>
      <c r="G56" s="261"/>
      <c r="H56" s="113"/>
      <c r="I56" s="113"/>
      <c r="J56" s="116" t="str">
        <f aca="false">IF(ISBLANK(D56),"",IF(VLOOKUP(D56,'[2]Volumes flacons'!$A$5:$C$989,2)=0,"",IF(D56&gt;'[2]Volumes flacons'!$A$989,"Mauvais numéro",IF(D56&lt;'[2]Volumes flacons'!$A$5,"Mauvais numéro",(VLOOKUP(D56,'[2]Volumes flacons'!$A$5:$C$989,3))))))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N°",IF(AND(D56&gt;499,D56&lt;1141),"Err.N°",(((((F56)+'[2]Correction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</row>
    <row r="57" customFormat="false" ht="15.75" hidden="false" customHeight="false" outlineLevel="0" collapsed="false">
      <c r="A57" s="110" t="n">
        <f aca="false">IF(ISBLANK(VLOOKUP(D57,'[2]Volumes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4"/>
      <c r="G57" s="261"/>
      <c r="H57" s="113"/>
      <c r="I57" s="113"/>
      <c r="J57" s="116" t="str">
        <f aca="false">IF(ISBLANK(D57),"",IF(VLOOKUP(D57,'[2]Volumes flacons'!$A$5:$C$989,2)=0,"",IF(D57&gt;'[2]Volumes flacons'!$A$989,"Mauvais numéro",IF(D57&lt;'[2]Volumes flacons'!$A$5,"Mauvais numéro",(VLOOKUP(D57,'[2]Volumes flacons'!$A$5:$C$989,3))))))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N°",IF(AND(D57&gt;499,D57&lt;1141),"Err.N°",(((((F57)+'[2]Correction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</row>
    <row r="58" customFormat="false" ht="15.75" hidden="false" customHeight="false" outlineLevel="0" collapsed="false">
      <c r="A58" s="110" t="n">
        <f aca="false">IF(ISBLANK(VLOOKUP(D58,'[2]Volumes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4"/>
      <c r="G58" s="261"/>
      <c r="H58" s="113"/>
      <c r="I58" s="113"/>
      <c r="J58" s="116" t="str">
        <f aca="false">IF(ISBLANK(D58),"",IF(VLOOKUP(D58,'[2]Volumes flacons'!$A$5:$C$989,2)=0,"",IF(D58&gt;'[2]Volumes flacons'!$A$989,"Mauvais numéro",IF(D58&lt;'[2]Volumes flacons'!$A$5,"Mauvais numéro",(VLOOKUP(D58,'[2]Volumes flacons'!$A$5:$C$989,3))))))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N°",IF(AND(D58&gt;499,D58&lt;1141),"Err.N°",(((((F58)+'[2]Correction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</row>
    <row r="61" customFormat="false" ht="15.75" hidden="false" customHeight="false" outlineLevel="0" collapsed="false"/>
    <row r="62" customFormat="false" ht="21.75" hidden="false" customHeight="false" outlineLevel="0" collapsed="false">
      <c r="C62" s="125" t="s">
        <v>146</v>
      </c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5"/>
  <sheetViews>
    <sheetView showFormulas="false" showGridLines="true" showRowColHeaders="true" showZeros="true" rightToLeft="false" tabSelected="false" showOutlineSymbols="true" defaultGridColor="true" view="normal" topLeftCell="AI13" colorId="64" zoomScale="100" zoomScaleNormal="100" zoomScalePageLayoutView="100" workbookViewId="0">
      <selection pane="topLeft" activeCell="AZ39" activeCellId="1" sqref="T45:AC45 AZ39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6" min="4" style="0" width="10.28"/>
    <col collapsed="false" customWidth="true" hidden="false" outlineLevel="0" max="7" min="7" style="0" width="16.28"/>
    <col collapsed="false" customWidth="true" hidden="false" outlineLevel="0" max="9" min="8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57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42094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4.9691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2</v>
      </c>
      <c r="J9" s="29" t="n">
        <v>0.12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2°0,12</v>
      </c>
      <c r="P9" s="29" t="s">
        <v>13</v>
      </c>
      <c r="Q9" s="33" t="n">
        <f aca="false">IF(ISBLANK(I9),"",IF(ISBLANK(J9),"",IF(J9&gt;60,"ERREUR !!",O11*(I9+(J9/60)))))</f>
        <v>2.002</v>
      </c>
      <c r="R9" s="33"/>
      <c r="V9" s="127" t="n">
        <v>4.9715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0.16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-23°0,16</v>
      </c>
      <c r="P10" s="29" t="s">
        <v>17</v>
      </c>
      <c r="Q10" s="33" t="n">
        <f aca="false">IF(ISBLANK(I10),"",IF(ISBLANK(J10),"",IF(J10&gt;60,"ERREUR !!",O12*(I10+(J10/60)))))</f>
        <v>-23.0026666666667</v>
      </c>
      <c r="R10" s="33"/>
      <c r="S10" s="35"/>
      <c r="T10" s="35"/>
      <c r="V10" s="127" t="n">
        <v>4.9704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42093</v>
      </c>
      <c r="K11" s="38"/>
      <c r="L11" s="38"/>
      <c r="M11" s="38"/>
      <c r="N11" s="39" t="str">
        <f aca="false">I9&amp;"°"&amp;J9</f>
        <v>2°0,12</v>
      </c>
      <c r="O11" s="40" t="n">
        <f aca="false">IF(P9=M10,-1,1)</f>
        <v>1</v>
      </c>
      <c r="P11" s="41" t="str">
        <f aca="false">TEXT(J11,"aaaa-mm-jj")&amp;"T"&amp;TEXT(J12,"hh:mm:ss")&amp;"z"</f>
        <v>2019-03-31T17:14:07z</v>
      </c>
      <c r="Q11" s="41"/>
      <c r="R11" s="41"/>
      <c r="T11" s="42"/>
      <c r="U11" s="42"/>
      <c r="V11" s="164" t="n">
        <v>4.9705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0.718136574074074</v>
      </c>
      <c r="K12" s="45"/>
      <c r="L12" s="45"/>
      <c r="M12" s="45"/>
      <c r="N12" s="46" t="str">
        <f aca="false">I10&amp;"°"&amp;J10</f>
        <v>23°0,16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4.9676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v>4.9749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</v>
      </c>
      <c r="S14" s="55" t="s">
        <v>24</v>
      </c>
      <c r="V14" s="189" t="n">
        <f aca="false">AVERAGE(V8:V13)</f>
        <v>4.97066666666667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4.9707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0.997047957507812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0.0200062876023113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5.01146513892891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4.970451465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0.00402268037989666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2186</v>
      </c>
      <c r="E35" s="135" t="n">
        <v>10.4</v>
      </c>
      <c r="F35" s="114" t="n">
        <v>2.3749</v>
      </c>
      <c r="G35" s="197" t="n">
        <v>34.68285</v>
      </c>
      <c r="H35" s="113" t="n">
        <v>500</v>
      </c>
      <c r="I35" s="135" t="n">
        <v>505.1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112.01</v>
      </c>
      <c r="K35" s="117" t="n">
        <f aca="false">IF(ISBLANK(E35),"",(0.000824493-(0.0000040899*E35)+(0.000000076438*E35^2)-(0.00000000082467*E35^3)+(0.0000000000053875*E35^4)))</f>
        <v>0.00078936095861504</v>
      </c>
      <c r="L35" s="117" t="n">
        <f aca="false">IF(ISBLANK(E35),"",(-0.00000572466+(0.00000010227*E35)-(0.0000000016546*E35^2)))</f>
        <v>-4.840013536E-006</v>
      </c>
      <c r="M35" s="117" t="n">
        <f aca="false">IF(ISBLANK(E35),"",IF(ISBLANK(G35),(O35+(K35*35)+(L35*35^1.5)+(0.00000048314*35^2)),(O35+(K35*G35)+(L35*G35^1.5)+(0.00000048314*G35^2))))</f>
        <v>1.02663564735103</v>
      </c>
      <c r="N35" s="118" t="n">
        <f aca="false">IF(ISBLANK(D35),"",IF(ISBLANK(G35),J35*(1+0.00001*(35-20)),J35*(1+0.00001*(G35-20))))</f>
        <v>112.026446260285</v>
      </c>
      <c r="O35" s="117" t="n">
        <f aca="false">IF(ISBLANK(E35),"",(0.999842594+(0.00006793952*E35)-(0.00000909529*E35^2)+(0.0000001001685*E35^3)-(0.000000001120083*E35^4)+(0.000000000006536332*E35^5)))</f>
        <v>0.999665786239059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2.42523307995632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2.36231138692096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108.310909350849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105.50082653989</v>
      </c>
      <c r="T35" s="32" t="n">
        <v>0</v>
      </c>
      <c r="U35" s="32" t="n">
        <v>0</v>
      </c>
      <c r="V35" s="122" t="n">
        <v>35</v>
      </c>
      <c r="W35" s="122" t="n">
        <v>34.2</v>
      </c>
      <c r="X35" s="122" t="n">
        <v>35</v>
      </c>
      <c r="Y35" s="122" t="n">
        <v>34.2</v>
      </c>
      <c r="Z35" s="32" t="n">
        <v>2.92</v>
      </c>
      <c r="AA35" s="32" t="n">
        <v>2.85</v>
      </c>
      <c r="AB35" s="122" t="n">
        <v>20.8</v>
      </c>
      <c r="AC35" s="122" t="n">
        <v>20.3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2187</v>
      </c>
      <c r="E36" s="135" t="n">
        <v>10.7</v>
      </c>
      <c r="F36" s="114" t="n">
        <v>2.3821</v>
      </c>
      <c r="G36" s="197" t="n">
        <v>34.686</v>
      </c>
      <c r="H36" s="113" t="n">
        <v>500</v>
      </c>
      <c r="I36" s="135" t="n">
        <v>504.1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111.83</v>
      </c>
      <c r="K36" s="117" t="n">
        <f aca="false">IF(ISBLANK(E36),"",(0.000824493-(0.0000040899*E36)+(0.000000076438*E36^2)-(0.00000000082467*E36^3)+(0.0000000000053875*E36^4)))</f>
        <v>0.000788542819544229</v>
      </c>
      <c r="L36" s="117" t="n">
        <f aca="false">IF(ISBLANK(E36),"",(-0.00000572466+(0.00000010227*E36)-(0.0000000016546*E36^2)))</f>
        <v>-4.819806154E-006</v>
      </c>
      <c r="M36" s="117" t="n">
        <f aca="false">IF(ISBLANK(E36),"",IF(ISBLANK(G36),(O36+(K36*35)+(L36*35^1.5)+(0.00000048314*35^2)),(O36+(K36*G36)+(L36*G36^1.5)+(0.00000048314*G36^2))))</f>
        <v>1.02658524111396</v>
      </c>
      <c r="N36" s="118" t="n">
        <f aca="false">IF(ISBLANK(D36),"",IF(ISBLANK(G36),J36*(1+0.00001*(35-20)),J36*(1+0.00001*(G36-20))))</f>
        <v>111.8464233538</v>
      </c>
      <c r="O36" s="117" t="n">
        <f aca="false">IF(ISBLANK(E36),"",(0.999842594+(0.00006793952*E36)-(0.00000909529*E36^2)+(0.0000001001685*E36^3)-(0.000000001120083*E36^4)+(0.000000000006536332*E36^5)))</f>
        <v>0.999637172582749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2.43662084977182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2.37352024185328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108.819487150809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106.001414001167</v>
      </c>
      <c r="T36" s="32" t="n">
        <v>0.01</v>
      </c>
      <c r="U36" s="32" t="n">
        <v>0.01</v>
      </c>
      <c r="V36" s="122" t="n">
        <v>34.8</v>
      </c>
      <c r="W36" s="122" t="n">
        <v>34</v>
      </c>
      <c r="X36" s="122" t="n">
        <v>34.7</v>
      </c>
      <c r="Y36" s="122" t="n">
        <v>34</v>
      </c>
      <c r="Z36" s="32" t="n">
        <v>2.86</v>
      </c>
      <c r="AA36" s="32" t="n">
        <v>2.79</v>
      </c>
      <c r="AB36" s="122" t="n">
        <v>20.7</v>
      </c>
      <c r="AC36" s="122" t="n">
        <v>20.2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2188</v>
      </c>
      <c r="E37" s="135" t="n">
        <v>14.7</v>
      </c>
      <c r="F37" s="114" t="n">
        <v>2.4722</v>
      </c>
      <c r="G37" s="197" t="n">
        <v>35.22035</v>
      </c>
      <c r="H37" s="113" t="n">
        <v>300</v>
      </c>
      <c r="I37" s="135" t="n">
        <v>301.9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113.9</v>
      </c>
      <c r="K37" s="117" t="n">
        <f aca="false">IF(ISBLANK(E37),"",(0.000824493-(0.0000040899*E37)+(0.000000076438*E37^2)-(0.00000000082467*E37^3)+(0.0000000000053875*E37^4)))</f>
        <v>0.000778520942907229</v>
      </c>
      <c r="L37" s="117" t="n">
        <f aca="false">IF(ISBLANK(E37),"",(-0.00000572466+(0.00000010227*E37)-(0.0000000016546*E37^2)))</f>
        <v>-4.578833514E-006</v>
      </c>
      <c r="M37" s="117" t="n">
        <f aca="false">IF(ISBLANK(E37),"",IF(ISBLANK(G37),(O37+(K37*35)+(L37*35^1.5)+(0.00000048314*35^2)),(O37+(K37*G37)+(L37*G37^1.5)+(0.00000048314*G37^2))))</f>
        <v>1.0262083043619</v>
      </c>
      <c r="N37" s="118" t="n">
        <f aca="false">IF(ISBLANK(D37),"",IF(ISBLANK(G37),J37*(1+0.00001*(35-20)),J37*(1+0.00001*(G37-20))))</f>
        <v>113.91733597865</v>
      </c>
      <c r="O37" s="117" t="n">
        <f aca="false">IF(ISBLANK(E37),"",(0.999842594+(0.00006793952*E37)-(0.00000909529*E37^2)+(0.0000001001685*E37^3)-(0.000000001120083*E37^4)+(0.000000000006536332*E37^5)))</f>
        <v>0.99914627575706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2.48255823335877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2.41915625005824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110.871050701803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108.039518127601</v>
      </c>
      <c r="T37" s="32" t="n">
        <v>0.01</v>
      </c>
      <c r="U37" s="32" t="n">
        <v>0.01</v>
      </c>
      <c r="V37" s="122" t="n">
        <v>24.3</v>
      </c>
      <c r="W37" s="122" t="n">
        <v>23.7</v>
      </c>
      <c r="X37" s="122" t="n">
        <v>24.3</v>
      </c>
      <c r="Y37" s="122" t="n">
        <v>23.7</v>
      </c>
      <c r="Z37" s="32" t="n">
        <v>2</v>
      </c>
      <c r="AA37" s="32" t="n">
        <v>1.95</v>
      </c>
      <c r="AB37" s="32" t="n">
        <v>9.68</v>
      </c>
      <c r="AC37" s="32" t="n">
        <v>9.46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0</v>
      </c>
      <c r="C38" s="112" t="n">
        <v>4</v>
      </c>
      <c r="D38" s="113"/>
      <c r="E38" s="135"/>
      <c r="F38" s="114"/>
      <c r="G38" s="197"/>
      <c r="H38" s="113"/>
      <c r="I38" s="135"/>
      <c r="J38" s="116" t="str">
        <f aca="false">IF(ISBLANK(D38),"",IF(VLOOKUP(D38,'Volumes flacons'!$A$5:$C$1023,2)=0,"",IF(D38&gt;'Volumes flacons'!$A$1023,"Mauvais numéro",IF(D38&lt;'Volumes flacons'!$A$5,"Mauvais numéro",(VLOOKUP(D38,'Volumes flacons'!$A$5:$C$1023,3))))))</f>
        <v/>
      </c>
      <c r="K38" s="117" t="str">
        <f aca="false">IF(ISBLANK(E38),"",(0.000824493-(0.0000040899*E38)+(0.000000076438*E38^2)-(0.00000000082467*E38^3)+(0.0000000000053875*E38^4)))</f>
        <v/>
      </c>
      <c r="L38" s="117" t="str">
        <f aca="false">IF(ISBLANK(E38),"",(-0.00000572466+(0.00000010227*E38)-(0.0000000016546*E38^2)))</f>
        <v/>
      </c>
      <c r="M38" s="117" t="str">
        <f aca="false">IF(ISBLANK(E38),"",IF(ISBLANK(G38),(O38+(K38*35)+(L38*35^1.5)+(0.00000048314*35^2)),(O38+(K38*G38)+(L38*G38^1.5)+(0.00000048314*G38^2))))</f>
        <v/>
      </c>
      <c r="N38" s="118" t="str">
        <f aca="false">IF(ISBLANK(D38),"",IF(ISBLANK(G38),J38*(1+0.00001*(35-20)),J38*(1+0.00001*(G38-20))))</f>
        <v/>
      </c>
      <c r="O38" s="117" t="str">
        <f aca="false">IF(ISBLANK(E38),"",(0.999842594+(0.00006793952*E38)-(0.00000909529*E38^2)+(0.0000001001685*E38^3)-(0.000000001120083*E38^4)+(0.000000000006536332*E38^5)))</f>
        <v/>
      </c>
      <c r="P38" s="119" t="str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/>
      </c>
      <c r="Q38" s="120" t="str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/>
      </c>
      <c r="R38" s="121" t="str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/>
      </c>
      <c r="S38" s="121" t="str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/>
      </c>
      <c r="T38" s="32"/>
      <c r="U38" s="32"/>
      <c r="V38" s="122"/>
      <c r="W38" s="122"/>
      <c r="X38" s="122"/>
      <c r="Y38" s="122"/>
      <c r="Z38" s="32"/>
      <c r="AA38" s="32"/>
      <c r="AB38" s="32"/>
      <c r="AC38" s="32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2189</v>
      </c>
      <c r="E39" s="135" t="n">
        <v>16.4</v>
      </c>
      <c r="F39" s="114" t="n">
        <v>2.7794</v>
      </c>
      <c r="G39" s="197" t="n">
        <v>35.4909</v>
      </c>
      <c r="H39" s="113" t="n">
        <v>100</v>
      </c>
      <c r="I39" s="135" t="n">
        <v>100.8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113.9</v>
      </c>
      <c r="K39" s="117" t="n">
        <f aca="false">IF(ISBLANK(E39),"",(0.000824493-(0.0000040899*E39)+(0.000000076438*E39^2)-(0.00000000082467*E39^3)+(0.0000000000053875*E39^4)))</f>
        <v>0.00077472956024864</v>
      </c>
      <c r="L39" s="117" t="n">
        <f aca="false">IF(ISBLANK(E39),"",(-0.00000572466+(0.00000010227*E39)-(0.0000000016546*E39^2)))</f>
        <v>-4.492453216E-006</v>
      </c>
      <c r="M39" s="117" t="n">
        <f aca="false">IF(ISBLANK(E39),"",IF(ISBLANK(G39),(O39+(K39*35)+(L39*35^1.5)+(0.00000048314*35^2)),(O39+(K39*G39)+(L39*G39^1.5)+(0.00000048314*G39^2))))</f>
        <v>1.0260336543914</v>
      </c>
      <c r="N39" s="118" t="n">
        <f aca="false">IF(ISBLANK(D39),"",IF(ISBLANK(G39),J39*(1+0.00001*(35-20)),J39*(1+0.00001*(G39-20))))</f>
        <v>113.9176441351</v>
      </c>
      <c r="O39" s="117" t="n">
        <f aca="false">IF(ISBLANK(E39),"",(0.999842594+(0.00006793952*E39)-(0.00000909529*E39^2)+(0.0000001001685*E39^3)-(0.000000001120083*E39^4)+(0.000000000006536332*E39^5)))</f>
        <v>0.998879098841937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2.79294453081187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2.72207887027694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124.732902746058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121.568042346568</v>
      </c>
      <c r="T39" s="32" t="n">
        <v>0.03</v>
      </c>
      <c r="U39" s="32" t="n">
        <v>0.03</v>
      </c>
      <c r="V39" s="122" t="n">
        <v>19.6</v>
      </c>
      <c r="W39" s="122" t="n">
        <v>19.1</v>
      </c>
      <c r="X39" s="122" t="n">
        <v>19.5</v>
      </c>
      <c r="Y39" s="122" t="n">
        <v>19.1</v>
      </c>
      <c r="Z39" s="32" t="n">
        <v>1.62</v>
      </c>
      <c r="AA39" s="32" t="n">
        <v>1.58</v>
      </c>
      <c r="AB39" s="32" t="n">
        <v>7.15</v>
      </c>
      <c r="AC39" s="32" t="n">
        <v>6.99</v>
      </c>
      <c r="AD39" s="152" t="n">
        <v>0.0158</v>
      </c>
      <c r="AE39" s="152" t="n">
        <v>0.0077</v>
      </c>
      <c r="AF39" s="152" t="n">
        <v>0.001</v>
      </c>
      <c r="AG39" s="152" t="n">
        <v>0.0219</v>
      </c>
      <c r="AH39" s="152" t="n">
        <v>0.009</v>
      </c>
      <c r="AI39" s="152" t="n">
        <v>-9999.9999</v>
      </c>
      <c r="AJ39" s="152" t="n">
        <v>0.0006</v>
      </c>
      <c r="AK39" s="152" t="n">
        <v>-9999.9999</v>
      </c>
      <c r="AL39" s="152" t="n">
        <v>0.0223</v>
      </c>
      <c r="AM39" s="152" t="n">
        <v>0.0022</v>
      </c>
      <c r="AN39" s="152" t="n">
        <v>-9999.9999</v>
      </c>
      <c r="AO39" s="152" t="n">
        <v>-9999.9999</v>
      </c>
      <c r="AP39" s="152" t="n">
        <v>0.0051</v>
      </c>
      <c r="AQ39" s="152"/>
      <c r="AR39" s="152" t="n">
        <v>0.0517</v>
      </c>
      <c r="AS39" s="152" t="n">
        <v>0.0142</v>
      </c>
      <c r="AT39" s="152" t="n">
        <v>0.0659</v>
      </c>
      <c r="AU39" s="152" t="n">
        <v>0.0122</v>
      </c>
      <c r="AV39" s="152" t="n">
        <v>-9999.9999</v>
      </c>
      <c r="AW39" s="152" t="n">
        <v>-9999.9999</v>
      </c>
      <c r="AX39" s="152" t="n">
        <v>0.0238</v>
      </c>
      <c r="AY39" s="152" t="n">
        <v>0.0534</v>
      </c>
      <c r="AZ39" s="152" t="n">
        <v>0.0772</v>
      </c>
      <c r="BA39" s="152" t="n">
        <v>0.002</v>
      </c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2190</v>
      </c>
      <c r="E40" s="135" t="n">
        <v>17.7</v>
      </c>
      <c r="F40" s="114" t="n">
        <v>2.4558</v>
      </c>
      <c r="G40" s="197" t="n">
        <v>35.62625</v>
      </c>
      <c r="H40" s="113" t="n">
        <v>80</v>
      </c>
      <c r="I40" s="135" t="n">
        <v>80.6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111.38</v>
      </c>
      <c r="K40" s="117" t="n">
        <f aca="false">IF(ISBLANK(E40),"",(0.000824493-(0.0000040899*E40)+(0.000000076438*E40^2)-(0.00000000082467*E40^3)+(0.0000000000053875*E40^4)))</f>
        <v>0.000772004830209229</v>
      </c>
      <c r="L40" s="117" t="n">
        <f aca="false">IF(ISBLANK(E40),"",(-0.00000572466+(0.00000010227*E40)-(0.0000000016546*E40^2)))</f>
        <v>-4.432850634E-006</v>
      </c>
      <c r="M40" s="117" t="n">
        <f aca="false">IF(ISBLANK(E40),"",IF(ISBLANK(G40),(O40+(K40*35)+(L40*35^1.5)+(0.00000048314*35^2)),(O40+(K40*G40)+(L40*G40^1.5)+(0.00000048314*G40^2))))</f>
        <v>1.02582676548389</v>
      </c>
      <c r="N40" s="118" t="n">
        <f aca="false">IF(ISBLANK(D40),"",IF(ISBLANK(G40),J40*(1+0.00001*(35-20)),J40*(1+0.00001*(G40-20))))</f>
        <v>111.39740451725</v>
      </c>
      <c r="O40" s="117" t="n">
        <f aca="false">IF(ISBLANK(E40),"",(0.999842594+(0.00006793952*E40)-(0.00000909529*E40^2)+(0.0000001001685*E40^3)-(0.000000001120083*E40^4)+(0.000000000006536332*E40^5)))</f>
        <v>0.998652536273819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2.52280673549197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2.45929119845295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112.668548807072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109.831944922909</v>
      </c>
      <c r="T40" s="32" t="n">
        <v>0.12</v>
      </c>
      <c r="U40" s="32" t="n">
        <v>0.12</v>
      </c>
      <c r="V40" s="122" t="n">
        <v>19.4</v>
      </c>
      <c r="W40" s="122" t="n">
        <v>19</v>
      </c>
      <c r="X40" s="122" t="n">
        <v>19.3</v>
      </c>
      <c r="Y40" s="122" t="n">
        <v>18.8</v>
      </c>
      <c r="Z40" s="32" t="n">
        <v>1.55</v>
      </c>
      <c r="AA40" s="32" t="n">
        <v>1.51</v>
      </c>
      <c r="AB40" s="32" t="n">
        <v>6.2</v>
      </c>
      <c r="AC40" s="32" t="n">
        <v>6.06</v>
      </c>
      <c r="AD40" s="152" t="n">
        <v>0.0301</v>
      </c>
      <c r="AE40" s="152" t="n">
        <v>0.008</v>
      </c>
      <c r="AF40" s="152" t="n">
        <v>0.0032</v>
      </c>
      <c r="AG40" s="152" t="n">
        <v>0.0378</v>
      </c>
      <c r="AH40" s="152" t="n">
        <v>0.0219</v>
      </c>
      <c r="AI40" s="152" t="n">
        <v>0.0042</v>
      </c>
      <c r="AJ40" s="152" t="n">
        <v>0.0044</v>
      </c>
      <c r="AK40" s="152" t="n">
        <v>0.0012</v>
      </c>
      <c r="AL40" s="152" t="n">
        <v>0.0367</v>
      </c>
      <c r="AM40" s="152" t="n">
        <v>0.004</v>
      </c>
      <c r="AN40" s="152" t="n">
        <v>0.0015</v>
      </c>
      <c r="AO40" s="152" t="n">
        <v>-9999.9999</v>
      </c>
      <c r="AP40" s="152" t="n">
        <v>0.0212</v>
      </c>
      <c r="AQ40" s="152"/>
      <c r="AR40" s="152" t="n">
        <v>0.0806</v>
      </c>
      <c r="AS40" s="152" t="n">
        <v>0.0533</v>
      </c>
      <c r="AT40" s="152" t="n">
        <v>0.1339</v>
      </c>
      <c r="AU40" s="152" t="n">
        <v>0.0229</v>
      </c>
      <c r="AV40" s="152" t="n">
        <v>-9999.9999</v>
      </c>
      <c r="AW40" s="152" t="n">
        <v>-9999.9999</v>
      </c>
      <c r="AX40" s="152" t="n">
        <v>0.0539</v>
      </c>
      <c r="AY40" s="152" t="n">
        <v>0.1216</v>
      </c>
      <c r="AZ40" s="152" t="n">
        <v>0.1755</v>
      </c>
      <c r="BA40" s="152" t="n">
        <v>0.0035</v>
      </c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2192</v>
      </c>
      <c r="E41" s="135" t="n">
        <v>23.6</v>
      </c>
      <c r="F41" s="114" t="n">
        <v>4.0359</v>
      </c>
      <c r="G41" s="197" t="n">
        <v>36.1071</v>
      </c>
      <c r="H41" s="113" t="n">
        <v>60</v>
      </c>
      <c r="I41" s="135" t="n">
        <v>60.8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113.56</v>
      </c>
      <c r="K41" s="117" t="n">
        <f aca="false">IF(ISBLANK(E41),"",(0.000824493-(0.0000040899*E41)+(0.000000076438*E41^2)-(0.00000000082467*E41^3)+(0.0000000000053875*E41^4)))</f>
        <v>0.0007613758213136</v>
      </c>
      <c r="L41" s="117" t="n">
        <f aca="false">IF(ISBLANK(E41),"",(-0.00000572466+(0.00000010227*E41)-(0.0000000016546*E41^2)))</f>
        <v>-4.232634016E-006</v>
      </c>
      <c r="M41" s="117" t="n">
        <f aca="false">IF(ISBLANK(E41),"",IF(ISBLANK(G41),(O41+(K41*35)+(L41*35^1.5)+(0.00000048314*35^2)),(O41+(K41*G41)+(L41*G41^1.5)+(0.00000048314*G41^2))))</f>
        <v>1.0245999126532</v>
      </c>
      <c r="N41" s="118" t="n">
        <f aca="false">IF(ISBLANK(D41),"",IF(ISBLANK(G41),J41*(1+0.00001*(35-20)),J41*(1+0.00001*(G41-20))))</f>
        <v>113.57829122276</v>
      </c>
      <c r="O41" s="117" t="n">
        <f aca="false">IF(ISBLANK(E41),"",(0.999842594+(0.00006793952*E41)-(0.00000909529*E41^2)+(0.0000001001685*E41^3)-(0.000000001120083*E41^4)+(0.000000000006536332*E41^5)))</f>
        <v>0.997397290980724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4.07486402586543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3.97702944880561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181.98342739515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177.614135183659</v>
      </c>
      <c r="T41" s="32" t="n">
        <v>0.02</v>
      </c>
      <c r="U41" s="32" t="n">
        <v>0.02</v>
      </c>
      <c r="V41" s="32" t="n">
        <v>0.03</v>
      </c>
      <c r="W41" s="32" t="n">
        <v>0.03</v>
      </c>
      <c r="X41" s="32" t="n">
        <v>0.01</v>
      </c>
      <c r="Y41" s="32" t="n">
        <v>0.01</v>
      </c>
      <c r="Z41" s="32" t="n">
        <v>0.18</v>
      </c>
      <c r="AA41" s="32" t="n">
        <v>0.18</v>
      </c>
      <c r="AB41" s="32" t="n">
        <v>2.4</v>
      </c>
      <c r="AC41" s="32" t="n">
        <v>2.35</v>
      </c>
      <c r="AD41" s="152" t="n">
        <v>0.0551</v>
      </c>
      <c r="AE41" s="152" t="n">
        <v>0.0478</v>
      </c>
      <c r="AF41" s="152" t="n">
        <v>0.0143</v>
      </c>
      <c r="AG41" s="152" t="n">
        <v>0.0678</v>
      </c>
      <c r="AH41" s="152" t="n">
        <v>0.0227</v>
      </c>
      <c r="AI41" s="152" t="n">
        <v>0.0126</v>
      </c>
      <c r="AJ41" s="152" t="n">
        <v>0.0109</v>
      </c>
      <c r="AK41" s="152" t="n">
        <v>0.0044</v>
      </c>
      <c r="AL41" s="152" t="n">
        <v>0.1158</v>
      </c>
      <c r="AM41" s="152" t="n">
        <v>0.0103</v>
      </c>
      <c r="AN41" s="152" t="n">
        <v>0.0053</v>
      </c>
      <c r="AO41" s="152" t="n">
        <v>-9999.9999</v>
      </c>
      <c r="AP41" s="152" t="n">
        <v>0.0834</v>
      </c>
      <c r="AQ41" s="152"/>
      <c r="AR41" s="152" t="n">
        <v>0.072</v>
      </c>
      <c r="AS41" s="152" t="n">
        <v>0.1332</v>
      </c>
      <c r="AT41" s="152" t="n">
        <v>0.2052</v>
      </c>
      <c r="AU41" s="152" t="n">
        <v>0.0462</v>
      </c>
      <c r="AV41" s="152" t="n">
        <v>-9999.9999</v>
      </c>
      <c r="AW41" s="152" t="n">
        <v>-9999.9999</v>
      </c>
      <c r="AX41" s="152" t="n">
        <v>0.1646</v>
      </c>
      <c r="AY41" s="152" t="n">
        <v>0.3369</v>
      </c>
      <c r="AZ41" s="152" t="n">
        <v>0.5015</v>
      </c>
      <c r="BA41" s="152" t="n">
        <v>0.0057</v>
      </c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2193</v>
      </c>
      <c r="E42" s="135" t="n">
        <v>28.1</v>
      </c>
      <c r="F42" s="114" t="n">
        <v>4.4654</v>
      </c>
      <c r="G42" s="197" t="n">
        <v>35.91575</v>
      </c>
      <c r="H42" s="113" t="n">
        <v>40</v>
      </c>
      <c r="I42" s="135" t="n">
        <v>40.7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111.44</v>
      </c>
      <c r="K42" s="117" t="n">
        <f aca="false">IF(ISBLANK(E42),"",(0.000824493-(0.0000040899*E42)+(0.000000076438*E42^2)-(0.00000000082467*E42^3)+(0.0000000000053875*E42^4)))</f>
        <v>0.000754984227200469</v>
      </c>
      <c r="L42" s="117" t="n">
        <f aca="false">IF(ISBLANK(E42),"",(-0.00000572466+(0.00000010227*E42)-(0.0000000016546*E42^2)))</f>
        <v>-4.157361706E-006</v>
      </c>
      <c r="M42" s="117" t="n">
        <f aca="false">IF(ISBLANK(E42),"",IF(ISBLANK(G42),(O42+(K42*35)+(L42*35^1.5)+(0.00000048314*35^2)),(O42+(K42*G42)+(L42*G42^1.5)+(0.00000048314*G42^2))))</f>
        <v>1.02305287470748</v>
      </c>
      <c r="N42" s="118" t="n">
        <f aca="false">IF(ISBLANK(D42),"",IF(ISBLANK(G42),J42*(1+0.00001*(35-20)),J42*(1+0.00001*(G42-20))))</f>
        <v>111.4577365118</v>
      </c>
      <c r="O42" s="117" t="n">
        <f aca="false">IF(ISBLANK(E42),"",(0.999842594+(0.00006793952*E42)-(0.00000909529*E42^2)+(0.0000001001685*E42^3)-(0.000000001120083*E42^4)+(0.000000000006536332*E42^5)))</f>
        <v>0.996208667461312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4.59754929484355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4.49395080988178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205.326551507713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200.69984316932</v>
      </c>
      <c r="T42" s="32" t="n">
        <v>0</v>
      </c>
      <c r="U42" s="32" t="n">
        <v>0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</v>
      </c>
      <c r="AA42" s="32" t="n">
        <v>0</v>
      </c>
      <c r="AB42" s="32" t="n">
        <v>1.06</v>
      </c>
      <c r="AC42" s="32" t="n">
        <v>1.04</v>
      </c>
      <c r="AD42" s="152" t="n">
        <v>0.0131</v>
      </c>
      <c r="AE42" s="152" t="n">
        <v>0.0237</v>
      </c>
      <c r="AF42" s="152" t="n">
        <v>0.0154</v>
      </c>
      <c r="AG42" s="152" t="n">
        <v>0.0188</v>
      </c>
      <c r="AH42" s="152" t="n">
        <v>0.0105</v>
      </c>
      <c r="AI42" s="152" t="n">
        <v>0.0033</v>
      </c>
      <c r="AJ42" s="152" t="n">
        <v>-9999.9999</v>
      </c>
      <c r="AK42" s="152" t="n">
        <v>0.0034</v>
      </c>
      <c r="AL42" s="152" t="n">
        <v>0.0578</v>
      </c>
      <c r="AM42" s="152" t="n">
        <v>0.0109</v>
      </c>
      <c r="AN42" s="152" t="n">
        <v>0.002</v>
      </c>
      <c r="AO42" s="152" t="n">
        <v>0.0007</v>
      </c>
      <c r="AP42" s="152" t="n">
        <v>0.162</v>
      </c>
      <c r="AQ42" s="152"/>
      <c r="AR42" s="152" t="n">
        <v>0.0296</v>
      </c>
      <c r="AS42" s="152" t="n">
        <v>0.0356</v>
      </c>
      <c r="AT42" s="152" t="n">
        <v>0.0652</v>
      </c>
      <c r="AU42" s="152" t="n">
        <v>0.0442</v>
      </c>
      <c r="AV42" s="152" t="n">
        <v>-9999.9999</v>
      </c>
      <c r="AW42" s="152" t="n">
        <v>-9999.9999</v>
      </c>
      <c r="AX42" s="152" t="n">
        <v>0.2097</v>
      </c>
      <c r="AY42" s="152" t="n">
        <v>0.1913</v>
      </c>
      <c r="AZ42" s="152" t="n">
        <v>0.401</v>
      </c>
      <c r="BA42" s="152" t="n">
        <v>0.0037</v>
      </c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0</v>
      </c>
      <c r="C43" s="112" t="n">
        <v>9</v>
      </c>
      <c r="D43" s="113"/>
      <c r="E43" s="135"/>
      <c r="F43" s="114"/>
      <c r="G43" s="197"/>
      <c r="H43" s="113"/>
      <c r="I43" s="135"/>
      <c r="J43" s="116" t="str">
        <f aca="false">IF(ISBLANK(D43),"",IF(VLOOKUP(D43,'Volumes flacons'!$A$5:$C$1023,2)=0,"",IF(D43&gt;'Volumes flacons'!$A$1023,"Mauvais numéro",IF(D43&lt;'Volumes flacons'!$A$5,"Mauvais numéro",(VLOOKUP(D43,'Volumes flacons'!$A$5:$C$1023,3))))))</f>
        <v/>
      </c>
      <c r="K43" s="117" t="str">
        <f aca="false">IF(ISBLANK(E43),"",(0.000824493-(0.0000040899*E43)+(0.000000076438*E43^2)-(0.00000000082467*E43^3)+(0.0000000000053875*E43^4)))</f>
        <v/>
      </c>
      <c r="L43" s="117" t="str">
        <f aca="false">IF(ISBLANK(E43),"",(-0.00000572466+(0.00000010227*E43)-(0.0000000016546*E43^2)))</f>
        <v/>
      </c>
      <c r="M43" s="117" t="str">
        <f aca="false">IF(ISBLANK(E43),"",IF(ISBLANK(G43),(O43+(K43*35)+(L43*35^1.5)+(0.00000048314*35^2)),(O43+(K43*G43)+(L43*G43^1.5)+(0.00000048314*G43^2))))</f>
        <v/>
      </c>
      <c r="N43" s="118" t="str">
        <f aca="false">IF(ISBLANK(D43),"",IF(ISBLANK(G43),J43*(1+0.00001*(35-20)),J43*(1+0.00001*(G43-20))))</f>
        <v/>
      </c>
      <c r="O43" s="117" t="str">
        <f aca="false">IF(ISBLANK(E43),"",(0.999842594+(0.00006793952*E43)-(0.00000909529*E43^2)+(0.0000001001685*E43^3)-(0.000000001120083*E43^4)+(0.000000000006536332*E43^5)))</f>
        <v/>
      </c>
      <c r="P43" s="119" t="str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/>
      </c>
      <c r="Q43" s="120" t="str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/>
      </c>
      <c r="R43" s="121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/>
      </c>
      <c r="S43" s="121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/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2194</v>
      </c>
      <c r="E44" s="135" t="n">
        <v>28.9</v>
      </c>
      <c r="F44" s="114" t="n">
        <v>4.4574</v>
      </c>
      <c r="G44" s="197" t="n">
        <v>35.3961</v>
      </c>
      <c r="H44" s="113" t="n">
        <v>20</v>
      </c>
      <c r="I44" s="135" t="n">
        <v>19.3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111.97</v>
      </c>
      <c r="K44" s="117" t="n">
        <f aca="false">IF(ISBLANK(E44),"",(0.000824493-(0.0000040899*E44)+(0.000000076438*E44^2)-(0.00000000082467*E44^3)+(0.0000000000053875*E44^4)))</f>
        <v>0.000753989332274109</v>
      </c>
      <c r="L44" s="117" t="n">
        <f aca="false">IF(ISBLANK(E44),"",(-0.00000572466+(0.00000010227*E44)-(0.0000000016546*E44^2)))</f>
        <v>-4.150995466E-006</v>
      </c>
      <c r="M44" s="117" t="n">
        <f aca="false">IF(ISBLANK(E44),"",IF(ISBLANK(G44),(O44+(K44*35)+(L44*35^1.5)+(0.00000048314*35^2)),(O44+(K44*G44)+(L44*G44^1.5)+(0.00000048314*G44^2))))</f>
        <v>1.02239727367205</v>
      </c>
      <c r="N44" s="118" t="n">
        <f aca="false">IF(ISBLANK(D44),"",IF(ISBLANK(G44),J44*(1+0.00001*(35-20)),J44*(1+0.00001*(G44-20))))</f>
        <v>111.98723901317</v>
      </c>
      <c r="O44" s="117" t="n">
        <f aca="false">IF(ISBLANK(E44),"",(0.999842594+(0.00006793952*E44)-(0.00000909529*E44^2)+(0.0000001001685*E44^3)-(0.000000001120083*E44^4)+(0.000000000006536332*E44^5)))</f>
        <v>0.995977822369731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4.5671844909745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4.46713289303966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203.970459366921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199.502155003151</v>
      </c>
      <c r="T44" s="32" t="n">
        <v>0</v>
      </c>
      <c r="U44" s="32" t="n">
        <v>0</v>
      </c>
      <c r="V44" s="32" t="n">
        <v>0</v>
      </c>
      <c r="W44" s="32" t="n">
        <v>0</v>
      </c>
      <c r="X44" s="32" t="n">
        <v>0</v>
      </c>
      <c r="Y44" s="32" t="n">
        <v>0</v>
      </c>
      <c r="Z44" s="32" t="n">
        <v>0</v>
      </c>
      <c r="AA44" s="32" t="n">
        <v>0</v>
      </c>
      <c r="AB44" s="32" t="n">
        <v>0.95</v>
      </c>
      <c r="AC44" s="32" t="n">
        <v>0.93</v>
      </c>
      <c r="AD44" s="152" t="n">
        <v>0.0056</v>
      </c>
      <c r="AE44" s="152" t="n">
        <v>0.0089</v>
      </c>
      <c r="AF44" s="152" t="n">
        <v>0.0066</v>
      </c>
      <c r="AG44" s="152" t="n">
        <v>0.0058</v>
      </c>
      <c r="AH44" s="152" t="n">
        <v>0.0061</v>
      </c>
      <c r="AI44" s="152" t="n">
        <v>-9999.9999</v>
      </c>
      <c r="AJ44" s="152" t="n">
        <v>-9999.9999</v>
      </c>
      <c r="AK44" s="152" t="n">
        <v>0.0023</v>
      </c>
      <c r="AL44" s="152" t="n">
        <v>0.0228</v>
      </c>
      <c r="AM44" s="152" t="n">
        <v>0.0093</v>
      </c>
      <c r="AN44" s="152" t="n">
        <v>-9999.9999</v>
      </c>
      <c r="AO44" s="152" t="n">
        <v>-9999.9999</v>
      </c>
      <c r="AP44" s="152" t="n">
        <v>0.1485</v>
      </c>
      <c r="AQ44" s="152"/>
      <c r="AR44" s="152" t="n">
        <v>0.0086</v>
      </c>
      <c r="AS44" s="152" t="n">
        <v>0.0097</v>
      </c>
      <c r="AT44" s="152" t="n">
        <v>0.0183</v>
      </c>
      <c r="AU44" s="152" t="n">
        <v>0.0238</v>
      </c>
      <c r="AV44" s="152" t="n">
        <v>-9999.9999</v>
      </c>
      <c r="AW44" s="152" t="n">
        <v>-9999.9999</v>
      </c>
      <c r="AX44" s="152" t="n">
        <v>0.0946</v>
      </c>
      <c r="AY44" s="152" t="n">
        <v>0.0941</v>
      </c>
      <c r="AZ44" s="152" t="n">
        <v>0.1887</v>
      </c>
      <c r="BA44" s="152" t="n">
        <v>0.0021</v>
      </c>
      <c r="BB44" s="123"/>
    </row>
    <row r="45" customFormat="false" ht="15.75" hidden="false" customHeight="false" outlineLevel="0" collapsed="false">
      <c r="A45" s="110"/>
      <c r="B45" s="111" t="n">
        <f aca="false">IF(ISBLANK(D45),0,IF(ISBLANK(E45),0,IF(ISBLANK(F45),0,1)))</f>
        <v>0</v>
      </c>
      <c r="C45" s="112" t="n">
        <v>11</v>
      </c>
      <c r="D45" s="113"/>
      <c r="E45" s="135"/>
      <c r="F45" s="114"/>
      <c r="G45" s="197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2197</v>
      </c>
      <c r="E46" s="135" t="n">
        <v>29</v>
      </c>
      <c r="F46" s="114" t="n">
        <v>4.518</v>
      </c>
      <c r="G46" s="197" t="n">
        <v>35.35385</v>
      </c>
      <c r="H46" s="113" t="n">
        <v>0</v>
      </c>
      <c r="I46" s="135" t="n">
        <v>3.5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113.81</v>
      </c>
      <c r="K46" s="117" t="n">
        <f aca="false">IF(ISBLANK(E46),"",(0.000824493-(0.0000040899*E46)+(0.000000076438*E46^2)-(0.00000000082467*E46^3)+(0.0000000000053875*E46^4)))</f>
        <v>0.0007538678577575</v>
      </c>
      <c r="L46" s="117" t="n">
        <f aca="false">IF(ISBLANK(E46),"",(-0.00000572466+(0.00000010227*E46)-(0.0000000016546*E46^2)))</f>
        <v>-4.1503486E-006</v>
      </c>
      <c r="M46" s="117" t="n">
        <f aca="false">IF(ISBLANK(E46),"",IF(ISBLANK(G46),(O46+(K46*35)+(L46*35^1.5)+(0.00000048314*35^2)),(O46+(K46*G46)+(L46*G46^1.5)+(0.00000048314*G46^2))))</f>
        <v>1.02233212209008</v>
      </c>
      <c r="N46" s="118" t="n">
        <f aca="false">IF(ISBLANK(D46),"",IF(ISBLANK(G46),J46*(1+0.00001*(35-20)),J46*(1+0.00001*(G46-20))))</f>
        <v>113.827474216685</v>
      </c>
      <c r="O46" s="117" t="n">
        <f aca="false">IF(ISBLANK(E46),"",(0.999842594+(0.00006793952*E46)-(0.00000909529*E46^2)+(0.0000001001685*E46^3)-(0.000000001120083*E46^4)+(0.000000000006536332*E46^5)))</f>
        <v>0.995948564991742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4.55328558959218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4.45382228652207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203.349734431187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198.907703316076</v>
      </c>
      <c r="T46" s="32" t="n">
        <v>0.01</v>
      </c>
      <c r="U46" s="32" t="n">
        <v>0.01</v>
      </c>
      <c r="V46" s="32" t="n">
        <v>0</v>
      </c>
      <c r="W46" s="32" t="n">
        <v>0</v>
      </c>
      <c r="X46" s="32" t="n">
        <v>0</v>
      </c>
      <c r="Y46" s="32" t="n">
        <v>0</v>
      </c>
      <c r="Z46" s="32" t="n">
        <v>0.03</v>
      </c>
      <c r="AA46" s="32" t="n">
        <v>0.03</v>
      </c>
      <c r="AB46" s="32" t="n">
        <v>0.95</v>
      </c>
      <c r="AC46" s="32" t="n">
        <v>0.93</v>
      </c>
      <c r="AD46" s="152" t="n">
        <v>0.0036</v>
      </c>
      <c r="AE46" s="152" t="n">
        <v>0.0085</v>
      </c>
      <c r="AF46" s="152" t="n">
        <v>0.0065</v>
      </c>
      <c r="AG46" s="152" t="n">
        <v>0.0059</v>
      </c>
      <c r="AH46" s="152" t="n">
        <v>0.0066</v>
      </c>
      <c r="AI46" s="152" t="n">
        <v>-9999.9999</v>
      </c>
      <c r="AJ46" s="152" t="n">
        <v>-9999.9999</v>
      </c>
      <c r="AK46" s="152" t="n">
        <v>0.0021</v>
      </c>
      <c r="AL46" s="152" t="n">
        <v>0.0236</v>
      </c>
      <c r="AM46" s="152" t="n">
        <v>0.0123</v>
      </c>
      <c r="AN46" s="152" t="n">
        <v>-9999.9999</v>
      </c>
      <c r="AO46" s="152" t="n">
        <v>0.0017</v>
      </c>
      <c r="AP46" s="152" t="n">
        <v>0.1677</v>
      </c>
      <c r="AQ46" s="152"/>
      <c r="AR46" s="152" t="n">
        <v>0.0073</v>
      </c>
      <c r="AS46" s="152" t="n">
        <v>0.0112</v>
      </c>
      <c r="AT46" s="152" t="n">
        <v>0.0185</v>
      </c>
      <c r="AU46" s="152" t="n">
        <v>0.0269</v>
      </c>
      <c r="AV46" s="152" t="n">
        <v>-9999.9999</v>
      </c>
      <c r="AW46" s="152" t="n">
        <v>-9999.9999</v>
      </c>
      <c r="AX46" s="152" t="n">
        <v>0.107</v>
      </c>
      <c r="AY46" s="152" t="n">
        <v>0.1082</v>
      </c>
      <c r="AZ46" s="152" t="n">
        <v>0.2152</v>
      </c>
      <c r="BA46" s="152" t="n">
        <v>0.0025</v>
      </c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35"/>
      <c r="F47" s="114"/>
      <c r="G47" s="197"/>
      <c r="H47" s="113"/>
      <c r="I47" s="135"/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/>
      <c r="U47" s="32"/>
      <c r="V47" s="122"/>
      <c r="W47" s="122"/>
      <c r="X47" s="122"/>
      <c r="Y47" s="122"/>
      <c r="Z47" s="32"/>
      <c r="AA47" s="32"/>
      <c r="AB47" s="122"/>
      <c r="AC47" s="122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35"/>
      <c r="F48" s="114"/>
      <c r="G48" s="197"/>
      <c r="H48" s="113"/>
      <c r="I48" s="135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/>
      <c r="B49" s="111"/>
      <c r="C49" s="112" t="n">
        <v>15</v>
      </c>
      <c r="D49" s="113"/>
      <c r="E49" s="135"/>
      <c r="F49" s="114"/>
      <c r="G49" s="197"/>
      <c r="H49" s="113"/>
      <c r="I49" s="135"/>
      <c r="J49" s="116"/>
      <c r="K49" s="117"/>
      <c r="L49" s="117"/>
      <c r="M49" s="117"/>
      <c r="N49" s="118"/>
      <c r="O49" s="117"/>
      <c r="P49" s="119"/>
      <c r="Q49" s="120"/>
      <c r="R49" s="121"/>
      <c r="S49" s="121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35"/>
      <c r="F50" s="114"/>
      <c r="G50" s="259"/>
      <c r="H50" s="156"/>
      <c r="I50" s="159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23.2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277"/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8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276"/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17</v>
      </c>
      <c r="D55" s="113"/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32"/>
      <c r="U55" s="32"/>
      <c r="V55" s="122"/>
      <c r="W55" s="122"/>
      <c r="X55" s="122"/>
      <c r="Y55" s="122"/>
      <c r="Z55" s="32"/>
      <c r="AA55" s="32"/>
      <c r="AB55" s="122"/>
      <c r="AC55" s="122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18</v>
      </c>
      <c r="D56" s="113"/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19</v>
      </c>
      <c r="D57" s="113"/>
      <c r="E57" s="113"/>
      <c r="F57" s="124"/>
      <c r="G57" s="115"/>
      <c r="H57" s="113"/>
      <c r="I57" s="113"/>
      <c r="J57" s="116" t="s">
        <v>99</v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20</v>
      </c>
      <c r="D58" s="113"/>
      <c r="E58" s="113"/>
      <c r="F58" s="124"/>
      <c r="G58" s="115"/>
      <c r="H58" s="113"/>
      <c r="I58" s="113"/>
      <c r="J58" s="116" t="s">
        <v>99</v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21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22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32"/>
      <c r="U60" s="32"/>
      <c r="V60" s="122"/>
      <c r="W60" s="122"/>
      <c r="X60" s="122"/>
      <c r="Y60" s="122"/>
      <c r="Z60" s="32"/>
      <c r="AA60" s="32"/>
      <c r="AB60" s="122"/>
      <c r="AC60" s="122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23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24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4" customFormat="false" ht="22.5" hidden="false" customHeight="true" outlineLevel="0" collapsed="false"/>
    <row r="65" customFormat="false" ht="15" hidden="false" customHeight="false" outlineLevel="0" collapsed="false">
      <c r="D65" s="113" t="n">
        <v>2190</v>
      </c>
      <c r="E65" s="135" t="n">
        <v>17.7</v>
      </c>
      <c r="F65" s="114" t="n">
        <v>2.4558</v>
      </c>
      <c r="G65" s="197" t="n">
        <v>35.62625</v>
      </c>
      <c r="H65" s="113" t="n">
        <v>80</v>
      </c>
      <c r="I65" s="135" t="n">
        <v>80.6</v>
      </c>
    </row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Z13" colorId="64" zoomScale="100" zoomScaleNormal="100" zoomScalePageLayoutView="100" workbookViewId="0">
      <selection pane="topLeft" activeCell="T6" activeCellId="1" sqref="T45:AC45 T6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6" min="4" style="0" width="10.28"/>
    <col collapsed="false" customWidth="true" hidden="false" outlineLevel="0" max="7" min="7" style="0" width="16.28"/>
    <col collapsed="false" customWidth="true" hidden="false" outlineLevel="0" max="9" min="8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58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42094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4.9691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2</v>
      </c>
      <c r="J9" s="29" t="n">
        <v>29.96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2°29,96</v>
      </c>
      <c r="P9" s="29" t="s">
        <v>13</v>
      </c>
      <c r="Q9" s="33" t="n">
        <f aca="false">IF(ISBLANK(I9),"",IF(ISBLANK(J9),"",IF(J9&gt;60,"ERREUR !!",O11*(I9+(J9/60)))))</f>
        <v>2.49933333333333</v>
      </c>
      <c r="R9" s="33"/>
      <c r="V9" s="127" t="n">
        <v>4.9715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0.09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-23°0,09</v>
      </c>
      <c r="P10" s="29" t="s">
        <v>17</v>
      </c>
      <c r="Q10" s="33" t="n">
        <f aca="false">IF(ISBLANK(I10),"",IF(ISBLANK(J10),"",IF(J10&gt;60,"ERREUR !!",O12*(I10+(J10/60)))))</f>
        <v>-23.0015</v>
      </c>
      <c r="R10" s="33"/>
      <c r="S10" s="35"/>
      <c r="T10" s="35"/>
      <c r="V10" s="127" t="n">
        <v>4.9704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42093</v>
      </c>
      <c r="K11" s="38"/>
      <c r="L11" s="38"/>
      <c r="M11" s="38"/>
      <c r="N11" s="39" t="str">
        <f aca="false">I9&amp;"°"&amp;J9</f>
        <v>2°29,96</v>
      </c>
      <c r="O11" s="40" t="n">
        <f aca="false">IF(P9=M10,-1,1)</f>
        <v>1</v>
      </c>
      <c r="P11" s="41" t="str">
        <f aca="false">TEXT(J11,"aaaa-mm-jj")&amp;"T"&amp;TEXT(J12,"hh:mm:ss")&amp;"z"</f>
        <v>2019-03-31T20:57:40z</v>
      </c>
      <c r="Q11" s="41"/>
      <c r="R11" s="41"/>
      <c r="T11" s="42"/>
      <c r="U11" s="42"/>
      <c r="V11" s="164" t="n">
        <v>4.9705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0.87337962962963</v>
      </c>
      <c r="K12" s="45"/>
      <c r="L12" s="45"/>
      <c r="M12" s="45"/>
      <c r="N12" s="46" t="str">
        <f aca="false">I10&amp;"°"&amp;J10</f>
        <v>23°0,09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4.9676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v>4.9749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</v>
      </c>
      <c r="S14" s="55" t="s">
        <v>24</v>
      </c>
      <c r="V14" s="189" t="n">
        <f aca="false">AVERAGE(V8:V13)</f>
        <v>4.97066666666667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4.9707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0.997047957507812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0.0200062876023113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5.01146513892891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4.970451465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0.00402268037989666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2202</v>
      </c>
      <c r="E35" s="135" t="n">
        <v>10.1</v>
      </c>
      <c r="F35" s="114" t="n">
        <v>2.5457</v>
      </c>
      <c r="G35" s="197" t="n">
        <v>34.6748</v>
      </c>
      <c r="H35" s="113" t="n">
        <v>500</v>
      </c>
      <c r="I35" s="135" t="n">
        <v>505.6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120.19</v>
      </c>
      <c r="K35" s="117" t="n">
        <f aca="false">IF(ISBLANK(E35),"",(0.000824493-(0.0000040899*E35)+(0.000000076438*E35^2)-(0.00000000082467*E35^3)+(0.0000000000053875*E35^4)))</f>
        <v>0.000790188854595369</v>
      </c>
      <c r="L35" s="117" t="n">
        <f aca="false">IF(ISBLANK(E35),"",(-0.00000572466+(0.00000010227*E35)-(0.0000000016546*E35^2)))</f>
        <v>-4.860518746E-006</v>
      </c>
      <c r="M35" s="117" t="n">
        <f aca="false">IF(ISBLANK(E35),"",IF(ISBLANK(G35),(O35+(K35*35)+(L35*35^1.5)+(0.00000048314*35^2)),(O35+(K35*G35)+(L35*G35^1.5)+(0.00000048314*G35^2))))</f>
        <v>1.02668130913985</v>
      </c>
      <c r="N35" s="118" t="n">
        <f aca="false">IF(ISBLANK(D35),"",IF(ISBLANK(G35),J35*(1+0.00001*(35-20)),J35*(1+0.00001*(G35-20))))</f>
        <v>120.20763764212</v>
      </c>
      <c r="O35" s="117" t="n">
        <f aca="false">IF(ISBLANK(E35),"",(0.999842594+(0.00006793952*E35)-(0.00000909529*E35^2)+(0.0000001001685*E35^3)-(0.000000001120083*E35^4)+(0.000000000006536332*E35^5)))</f>
        <v>0.999693207671267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2.42072855367609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2.35781885978247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108.109737207174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105.300190277885</v>
      </c>
      <c r="T35" s="32" t="n">
        <v>0</v>
      </c>
      <c r="U35" s="32" t="n">
        <v>0</v>
      </c>
      <c r="V35" s="122" t="n">
        <v>35.4</v>
      </c>
      <c r="W35" s="122" t="n">
        <v>34.6</v>
      </c>
      <c r="X35" s="122" t="n">
        <v>35.4</v>
      </c>
      <c r="Y35" s="122" t="n">
        <v>34.6</v>
      </c>
      <c r="Z35" s="32" t="n">
        <v>2.95</v>
      </c>
      <c r="AA35" s="32" t="n">
        <v>2.88</v>
      </c>
      <c r="AB35" s="122" t="n">
        <v>20.9</v>
      </c>
      <c r="AC35" s="122" t="n">
        <v>20.4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2204</v>
      </c>
      <c r="E36" s="135" t="n">
        <v>13.7</v>
      </c>
      <c r="F36" s="114" t="n">
        <v>2.4645</v>
      </c>
      <c r="G36" s="197" t="n">
        <v>35.1855</v>
      </c>
      <c r="H36" s="113" t="n">
        <v>300</v>
      </c>
      <c r="I36" s="135" t="n">
        <v>301.8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109.42</v>
      </c>
      <c r="K36" s="117" t="n">
        <f aca="false">IF(ISBLANK(E36),"",(0.000824493-(0.0000040899*E36)+(0.000000076438*E36^2)-(0.00000000082467*E36^3)+(0.0000000000053875*E36^4)))</f>
        <v>0.000780877288892229</v>
      </c>
      <c r="L36" s="117" t="n">
        <f aca="false">IF(ISBLANK(E36),"",(-0.00000572466+(0.00000010227*E36)-(0.0000000016546*E36^2)))</f>
        <v>-4.634112874E-006</v>
      </c>
      <c r="M36" s="117" t="n">
        <f aca="false">IF(ISBLANK(E36),"",IF(ISBLANK(G36),(O36+(K36*35)+(L36*35^1.5)+(0.00000048314*35^2)),(O36+(K36*G36)+(L36*G36^1.5)+(0.00000048314*G36^2))))</f>
        <v>1.02639403945329</v>
      </c>
      <c r="N36" s="118" t="n">
        <f aca="false">IF(ISBLANK(D36),"",IF(ISBLANK(G36),J36*(1+0.00001*(35-20)),J36*(1+0.00001*(G36-20))))</f>
        <v>109.4366159741</v>
      </c>
      <c r="O36" s="117" t="n">
        <f aca="false">IF(ISBLANK(E36),"",(0.999842594+(0.00006793952*E36)-(0.00000909529*E36^2)+(0.0000001001685*E36^3)-(0.000000001120083*E36^4)+(0.000000000006536332*E36^5)))</f>
        <v>0.999287535799103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2.5780198527406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2.51172527669177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115.134366623395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112.173650857054</v>
      </c>
      <c r="T36" s="32" t="n">
        <v>0</v>
      </c>
      <c r="U36" s="32" t="n">
        <v>0</v>
      </c>
      <c r="V36" s="122" t="n">
        <v>24.6</v>
      </c>
      <c r="W36" s="122" t="n">
        <v>24.1</v>
      </c>
      <c r="X36" s="122" t="n">
        <v>24.6</v>
      </c>
      <c r="Y36" s="122" t="n">
        <v>24.1</v>
      </c>
      <c r="Z36" s="32" t="n">
        <v>2.02</v>
      </c>
      <c r="AA36" s="32" t="n">
        <v>1.97</v>
      </c>
      <c r="AB36" s="122" t="n">
        <v>10</v>
      </c>
      <c r="AC36" s="32" t="n">
        <v>9.78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2205</v>
      </c>
      <c r="E37" s="135" t="n">
        <v>13.9</v>
      </c>
      <c r="F37" s="114" t="n">
        <v>2.5519</v>
      </c>
      <c r="G37" s="197" t="n">
        <v>35.1914</v>
      </c>
      <c r="H37" s="113" t="n">
        <v>300</v>
      </c>
      <c r="I37" s="135" t="n">
        <v>302.4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111.82</v>
      </c>
      <c r="K37" s="117" t="n">
        <f aca="false">IF(ISBLANK(E37),"",(0.000824493-(0.0000040899*E37)+(0.000000076438*E37^2)-(0.00000000082467*E37^3)+(0.0000000000053875*E37^4)))</f>
        <v>0.000780398342495109</v>
      </c>
      <c r="L37" s="117" t="n">
        <f aca="false">IF(ISBLANK(E37),"",(-0.00000572466+(0.00000010227*E37)-(0.0000000016546*E37^2)))</f>
        <v>-4.622792266E-006</v>
      </c>
      <c r="M37" s="117" t="n">
        <f aca="false">IF(ISBLANK(E37),"",IF(ISBLANK(G37),(O37+(K37*35)+(L37*35^1.5)+(0.00000048314*35^2)),(O37+(K37*G37)+(L37*G37^1.5)+(0.00000048314*G37^2))))</f>
        <v>1.02635682228232</v>
      </c>
      <c r="N37" s="118" t="n">
        <f aca="false">IF(ISBLANK(D37),"",IF(ISBLANK(G37),J37*(1+0.00001*(35-20)),J37*(1+0.00001*(G37-20))))</f>
        <v>111.83698702348</v>
      </c>
      <c r="O37" s="117" t="n">
        <f aca="false">IF(ISBLANK(E37),"",(0.999842594+(0.00006793952*E37)-(0.00000909529*E37^2)+(0.0000001001685*E37^3)-(0.000000001120083*E37^4)+(0.000000000006536332*E37^5)))</f>
        <v>0.999260245586071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2.61164607965329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2.54457906154484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116.636113917316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113.640900888593</v>
      </c>
      <c r="T37" s="32" t="n">
        <v>0</v>
      </c>
      <c r="U37" s="32" t="n">
        <v>0</v>
      </c>
      <c r="V37" s="122" t="n">
        <v>24.3</v>
      </c>
      <c r="W37" s="122" t="n">
        <v>23.8</v>
      </c>
      <c r="X37" s="122" t="n">
        <v>24.3</v>
      </c>
      <c r="Y37" s="122" t="n">
        <v>23.8</v>
      </c>
      <c r="Z37" s="32" t="n">
        <v>2</v>
      </c>
      <c r="AA37" s="32" t="n">
        <v>1.95</v>
      </c>
      <c r="AB37" s="32" t="n">
        <v>9.84</v>
      </c>
      <c r="AC37" s="32" t="n">
        <v>9.62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2201</v>
      </c>
      <c r="E38" s="135" t="n">
        <v>17.2</v>
      </c>
      <c r="F38" s="114" t="n">
        <v>2.2919</v>
      </c>
      <c r="G38" s="197" t="n">
        <v>35.6605</v>
      </c>
      <c r="H38" s="113" t="n">
        <v>100</v>
      </c>
      <c r="I38" s="135" t="n">
        <v>101.6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113.22</v>
      </c>
      <c r="K38" s="117" t="n">
        <f aca="false">IF(ISBLANK(E38),"",(0.000824493-(0.0000040899*E38)+(0.000000076438*E38^2)-(0.00000000082467*E38^3)+(0.0000000000053875*E38^4)))</f>
        <v>0.00077303536854176</v>
      </c>
      <c r="L38" s="117" t="n">
        <f aca="false">IF(ISBLANK(E38),"",(-0.00000572466+(0.00000010227*E38)-(0.0000000016546*E38^2)))</f>
        <v>-4.455112864E-006</v>
      </c>
      <c r="M38" s="117" t="n">
        <f aca="false">IF(ISBLANK(E38),"",IF(ISBLANK(G38),(O38+(K38*35)+(L38*35^1.5)+(0.00000048314*35^2)),(O38+(K38*G38)+(L38*G38^1.5)+(0.00000048314*G38^2))))</f>
        <v>1.02597441288937</v>
      </c>
      <c r="N38" s="118" t="n">
        <f aca="false">IF(ISBLANK(D38),"",IF(ISBLANK(G38),J38*(1+0.00001*(35-20)),J38*(1+0.00001*(G38-20))))</f>
        <v>113.2377308181</v>
      </c>
      <c r="O38" s="117" t="n">
        <f aca="false">IF(ISBLANK(E38),"",(0.999842594+(0.00006793952*E38)-(0.00000909529*E38^2)+(0.0000001001685*E38^3)-(0.000000001120083*E38^4)+(0.000000000006536332*E38^5)))</f>
        <v>0.998741913802288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2.31444164725913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2.25584733710966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103.362963966593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100.746142075317</v>
      </c>
      <c r="T38" s="32" t="n">
        <v>0.07</v>
      </c>
      <c r="U38" s="32" t="n">
        <v>0.07</v>
      </c>
      <c r="V38" s="122" t="n">
        <v>20.5</v>
      </c>
      <c r="W38" s="122" t="n">
        <v>20</v>
      </c>
      <c r="X38" s="122" t="n">
        <v>20.4</v>
      </c>
      <c r="Y38" s="122" t="n">
        <v>19.9</v>
      </c>
      <c r="Z38" s="32" t="n">
        <v>1.73</v>
      </c>
      <c r="AA38" s="32" t="n">
        <v>1.69</v>
      </c>
      <c r="AB38" s="32" t="n">
        <v>6.77</v>
      </c>
      <c r="AC38" s="32" t="n">
        <v>6.62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6.5" hidden="false" customHeight="tru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2207</v>
      </c>
      <c r="E39" s="135" t="n">
        <v>18.2</v>
      </c>
      <c r="F39" s="114" t="n">
        <v>2.2927</v>
      </c>
      <c r="G39" s="197" t="n">
        <v>35.74435</v>
      </c>
      <c r="H39" s="113" t="n">
        <v>80</v>
      </c>
      <c r="I39" s="135" t="n">
        <v>80.5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112.82</v>
      </c>
      <c r="K39" s="117" t="n">
        <f aca="false">IF(ISBLANK(E39),"",(0.000824493-(0.0000040899*E39)+(0.000000076438*E39^2)-(0.00000000082467*E39^3)+(0.0000000000053875*E39^4)))</f>
        <v>0.00077099568011126</v>
      </c>
      <c r="L39" s="117" t="n">
        <f aca="false">IF(ISBLANK(E39),"",(-0.00000572466+(0.00000010227*E39)-(0.0000000016546*E39^2)))</f>
        <v>-4.411415704E-006</v>
      </c>
      <c r="M39" s="117" t="n">
        <f aca="false">IF(ISBLANK(E39),"",IF(ISBLANK(G39),(O39+(K39*35)+(L39*35^1.5)+(0.00000048314*35^2)),(O39+(K39*G39)+(L39*G39^1.5)+(0.00000048314*G39^2))))</f>
        <v>1.0257936925675</v>
      </c>
      <c r="N39" s="118" t="n">
        <f aca="false">IF(ISBLANK(D39),"",IF(ISBLANK(G39),J39*(1+0.00001*(35-20)),J39*(1+0.00001*(G39-20))))</f>
        <v>112.83776277567</v>
      </c>
      <c r="O39" s="117" t="n">
        <f aca="false">IF(ISBLANK(E39),"",(0.999842594+(0.00006793952*E39)-(0.00000909529*E39^2)+(0.0000001001685*E39^3)-(0.000000001120083*E39^4)+(0.000000000006536332*E39^5)))</f>
        <v>0.998560399001334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2.32361200968654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2.26518453615237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103.772512352601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101.163141384565</v>
      </c>
      <c r="T39" s="32" t="n">
        <v>0.3</v>
      </c>
      <c r="U39" s="32" t="n">
        <v>0.29</v>
      </c>
      <c r="V39" s="122" t="n">
        <v>18.9</v>
      </c>
      <c r="W39" s="122" t="n">
        <v>18.4</v>
      </c>
      <c r="X39" s="122" t="n">
        <v>18.6</v>
      </c>
      <c r="Y39" s="122" t="n">
        <v>18.2</v>
      </c>
      <c r="Z39" s="32" t="n">
        <v>1.5</v>
      </c>
      <c r="AA39" s="32" t="n">
        <v>1.47</v>
      </c>
      <c r="AB39" s="32" t="n">
        <v>5.31</v>
      </c>
      <c r="AC39" s="32" t="n">
        <v>5.19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IF(ISBLANK(VLOOKUP(#REF!,'Volumes flacons'!A5:C623,3)),0,1)</f>
        <v>1</v>
      </c>
      <c r="B40" s="111" t="n">
        <f aca="false">IF(ISBLANK(#REF!),0,IF(ISBLANK(#REF!),0,IF(ISBLANK(#REF!),0,1)))</f>
        <v>1</v>
      </c>
      <c r="C40" s="112" t="n">
        <v>6</v>
      </c>
      <c r="D40" s="113" t="n">
        <v>2208</v>
      </c>
      <c r="E40" s="135" t="n">
        <v>20.9</v>
      </c>
      <c r="F40" s="114" t="n">
        <v>3.0681</v>
      </c>
      <c r="G40" s="197" t="n">
        <v>35.8578</v>
      </c>
      <c r="H40" s="113" t="n">
        <v>60</v>
      </c>
      <c r="I40" s="135" t="n">
        <v>58.7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112.27</v>
      </c>
      <c r="K40" s="117" t="n">
        <f aca="false">IF(ISBLANK(E40),"",(0.000824493-(0.0000040899*E40)+(0.000000076438*E40^2)-(0.00000000082467*E40^3)+(0.0000000000053875*E40^4)))</f>
        <v>0.000765902240067309</v>
      </c>
      <c r="L40" s="117" t="n">
        <f aca="false">IF(ISBLANK(E40),"",(-0.00000572466+(0.00000010227*E40)-(0.0000000016546*E40^2)))</f>
        <v>-4.309962826E-006</v>
      </c>
      <c r="M40" s="117" t="n">
        <f aca="false">IF(ISBLANK(E40),"",IF(ISBLANK(G40),(O40+(K40*35)+(L40*35^1.5)+(0.00000048314*35^2)),(O40+(K40*G40)+(L40*G40^1.5)+(0.00000048314*G40^2))))</f>
        <v>1.02517577827585</v>
      </c>
      <c r="N40" s="118" t="n">
        <f aca="false">IF(ISBLANK(D40),"",IF(ISBLANK(G40),J40*(1+0.00001*(35-20)),J40*(1+0.00001*(G40-20))))</f>
        <v>112.28780355206</v>
      </c>
      <c r="O40" s="117" t="n">
        <f aca="false">IF(ISBLANK(E40),"",(0.999842594+(0.00006793952*E40)-(0.00000909529*E40^2)+(0.0000001001685*E40^3)-(0.000000001120083*E40^4)+(0.000000000006536332*E40^5)))</f>
        <v>0.998016437833564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3.13024307548435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3.05337205756933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139.796655751131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136.363596091046</v>
      </c>
      <c r="T40" s="32" t="n">
        <v>0.35</v>
      </c>
      <c r="U40" s="32" t="n">
        <v>0.34</v>
      </c>
      <c r="V40" s="32" t="n">
        <v>5.42</v>
      </c>
      <c r="W40" s="32" t="n">
        <v>5.3</v>
      </c>
      <c r="X40" s="32" t="n">
        <v>5.07</v>
      </c>
      <c r="Y40" s="32" t="n">
        <v>4.95</v>
      </c>
      <c r="Z40" s="32" t="n">
        <v>0.62</v>
      </c>
      <c r="AA40" s="32" t="n">
        <v>0.61</v>
      </c>
      <c r="AB40" s="32" t="n">
        <v>3.18</v>
      </c>
      <c r="AC40" s="32" t="n">
        <v>3.11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2209</v>
      </c>
      <c r="E41" s="135" t="n">
        <v>25.7</v>
      </c>
      <c r="F41" s="114" t="n">
        <v>4.2907</v>
      </c>
      <c r="G41" s="197" t="n">
        <v>36.0772</v>
      </c>
      <c r="H41" s="113" t="n">
        <v>40</v>
      </c>
      <c r="I41" s="135" t="n">
        <v>38.8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113.16</v>
      </c>
      <c r="K41" s="117" t="n">
        <f aca="false">IF(ISBLANK(E41),"",(0.000824493-(0.0000040899*E41)+(0.000000076438*E41^2)-(0.00000000082467*E41^3)+(0.0000000000053875*E41^4)))</f>
        <v>0.000758220947939229</v>
      </c>
      <c r="L41" s="117" t="n">
        <f aca="false">IF(ISBLANK(E41),"",(-0.00000572466+(0.00000010227*E41)-(0.0000000016546*E41^2)))</f>
        <v>-4.189167754E-006</v>
      </c>
      <c r="M41" s="117" t="n">
        <f aca="false">IF(ISBLANK(E41),"",IF(ISBLANK(G41),(O41+(K41*35)+(L41*35^1.5)+(0.00000048314*35^2)),(O41+(K41*G41)+(L41*G41^1.5)+(0.00000048314*G41^2))))</f>
        <v>1.02394181476277</v>
      </c>
      <c r="N41" s="118" t="n">
        <f aca="false">IF(ISBLANK(D41),"",IF(ISBLANK(G41),J41*(1+0.00001*(35-20)),J41*(1+0.00001*(G41-20))))</f>
        <v>113.17819295952</v>
      </c>
      <c r="O41" s="117" t="n">
        <f aca="false">IF(ISBLANK(E41),"",(0.999842594+(0.00006793952*E41)-(0.00000909529*E41^2)+(0.0000001001685*E41^3)-(0.000000001120083*E41^4)+(0.000000000006536332*E41^5)))</f>
        <v>0.996866260603449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4.34869355373301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4.24701237026884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194.212654109716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189.671572456206</v>
      </c>
      <c r="T41" s="32" t="n">
        <v>0</v>
      </c>
      <c r="U41" s="32" t="n">
        <v>0</v>
      </c>
      <c r="V41" s="32" t="n">
        <v>0</v>
      </c>
      <c r="W41" s="32" t="n">
        <v>0</v>
      </c>
      <c r="X41" s="32" t="n">
        <v>0</v>
      </c>
      <c r="Y41" s="32" t="n">
        <v>0</v>
      </c>
      <c r="Z41" s="32" t="n">
        <v>0.07</v>
      </c>
      <c r="AA41" s="32" t="n">
        <v>0.07</v>
      </c>
      <c r="AB41" s="32" t="n">
        <v>1.36</v>
      </c>
      <c r="AC41" s="32" t="n">
        <v>1.33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2210</v>
      </c>
      <c r="E42" s="135" t="n">
        <v>28.4</v>
      </c>
      <c r="F42" s="114" t="n">
        <v>4.3479</v>
      </c>
      <c r="G42" s="197" t="n">
        <v>35.47915</v>
      </c>
      <c r="H42" s="113" t="n">
        <v>20</v>
      </c>
      <c r="I42" s="135" t="n">
        <v>20.6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110.03</v>
      </c>
      <c r="K42" s="117" t="n">
        <f aca="false">IF(ISBLANK(E42),"",(0.000824493-(0.0000040899*E42)+(0.000000076438*E42^2)-(0.00000000082467*E42^3)+(0.0000000000053875*E42^4)))</f>
        <v>0.00075460631060384</v>
      </c>
      <c r="L42" s="117" t="n">
        <f aca="false">IF(ISBLANK(E42),"",(-0.00000572466+(0.00000010227*E42)-(0.0000000016546*E42^2)))</f>
        <v>-4.154726176E-006</v>
      </c>
      <c r="M42" s="117" t="n">
        <f aca="false">IF(ISBLANK(E42),"",IF(ISBLANK(G42),(O42+(K42*35)+(L42*35^1.5)+(0.00000048314*35^2)),(O42+(K42*G42)+(L42*G42^1.5)+(0.00000048314*G42^2))))</f>
        <v>1.0226257095123</v>
      </c>
      <c r="N42" s="118" t="n">
        <f aca="false">IF(ISBLANK(D42),"",IF(ISBLANK(G42),J42*(1+0.00001*(35-20)),J42*(1+0.00001*(G42-20))))</f>
        <v>110.047031708745</v>
      </c>
      <c r="O42" s="117" t="n">
        <f aca="false">IF(ISBLANK(E42),"",(0.999842594+(0.00006793952*E42)-(0.00000909529*E42^2)+(0.0000001001685*E42^3)-(0.000000001120083*E42^4)+(0.000000000006536332*E42^5)))</f>
        <v>0.996122772415965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4.53461812910238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4.43428918999601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202.516045645712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198.035355225222</v>
      </c>
      <c r="T42" s="32" t="n">
        <v>0</v>
      </c>
      <c r="U42" s="32" t="n">
        <v>0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0.04</v>
      </c>
      <c r="AA42" s="32" t="n">
        <v>0.04</v>
      </c>
      <c r="AB42" s="32" t="n">
        <v>0.93</v>
      </c>
      <c r="AC42" s="32" t="n">
        <v>0.91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2211</v>
      </c>
      <c r="E43" s="135" t="n">
        <v>28.4</v>
      </c>
      <c r="F43" s="114" t="n">
        <v>4.4385</v>
      </c>
      <c r="G43" s="197" t="n">
        <v>35.4716</v>
      </c>
      <c r="H43" s="113" t="n">
        <v>0</v>
      </c>
      <c r="I43" s="135" t="n">
        <v>3.6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112.43</v>
      </c>
      <c r="K43" s="117" t="n">
        <f aca="false">IF(ISBLANK(E43),"",(0.000824493-(0.0000040899*E43)+(0.000000076438*E43^2)-(0.00000000082467*E43^3)+(0.0000000000053875*E43^4)))</f>
        <v>0.00075460631060384</v>
      </c>
      <c r="L43" s="117" t="n">
        <f aca="false">IF(ISBLANK(E43),"",(-0.00000572466+(0.00000010227*E43)-(0.0000000016546*E43^2)))</f>
        <v>-4.154726176E-006</v>
      </c>
      <c r="M43" s="117" t="n">
        <f aca="false">IF(ISBLANK(E43),"",IF(ISBLANK(G43),(O43+(K43*35)+(L43*35^1.5)+(0.00000048314*35^2)),(O43+(K43*G43)+(L43*G43^1.5)+(0.00000048314*G43^2))))</f>
        <v>1.02262003367613</v>
      </c>
      <c r="N43" s="118" t="n">
        <f aca="false">IF(ISBLANK(D43),"",IF(ISBLANK(G43),J43*(1+0.00001*(35-20)),J43*(1+0.00001*(G43-20))))</f>
        <v>112.44739471988</v>
      </c>
      <c r="O43" s="117" t="n">
        <f aca="false">IF(ISBLANK(E43),"",(0.999842594+(0.00006793952*E43)-(0.00000909529*E43^2)+(0.0000001001685*E43^3)-(0.000000001120083*E43^4)+(0.000000000006536332*E43^5)))</f>
        <v>0.996122772415965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4.52880029745548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4.42862465854034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202.256221284362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197.782377250412</v>
      </c>
      <c r="T43" s="32" t="n">
        <v>0</v>
      </c>
      <c r="U43" s="32" t="n">
        <v>0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0.03</v>
      </c>
      <c r="AA43" s="32" t="n">
        <v>0.03</v>
      </c>
      <c r="AB43" s="32" t="n">
        <v>0.97</v>
      </c>
      <c r="AC43" s="32" t="n">
        <v>0.95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35"/>
      <c r="F44" s="114"/>
      <c r="G44" s="197"/>
      <c r="H44" s="113"/>
      <c r="I44" s="135"/>
      <c r="J44" s="116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7" t="str">
        <f aca="false">IF(ISBLANK(E44),"",(0.000824493-(0.0000040899*E44)+(0.000000076438*E44^2)-(0.00000000082467*E44^3)+(0.0000000000053875*E44^4)))</f>
        <v/>
      </c>
      <c r="L44" s="117" t="str">
        <f aca="false">IF(ISBLANK(E44),"",(-0.00000572466+(0.00000010227*E44)-(0.0000000016546*E44^2)))</f>
        <v/>
      </c>
      <c r="M44" s="117" t="str">
        <f aca="false">IF(ISBLANK(E44),"",IF(ISBLANK(G44),(O44+(K44*35)+(L44*35^1.5)+(0.00000048314*35^2)),(O44+(K44*G44)+(L44*G44^1.5)+(0.00000048314*G44^2))))</f>
        <v/>
      </c>
      <c r="N44" s="118" t="str">
        <f aca="false">IF(ISBLANK(D44),"",IF(ISBLANK(G44),J44*(1+0.00001*(35-20)),J44*(1+0.00001*(G44-20))))</f>
        <v/>
      </c>
      <c r="O44" s="117" t="str">
        <f aca="false">IF(ISBLANK(E44),"",(0.999842594+(0.00006793952*E44)-(0.00000909529*E44^2)+(0.0000001001685*E44^3)-(0.000000001120083*E44^4)+(0.000000000006536332*E44^5)))</f>
        <v/>
      </c>
      <c r="P44" s="119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0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 t="n">
        <f aca="false">IF(ISBLANK(D45),0,IF(ISBLANK(E45),0,IF(ISBLANK(F45),0,1)))</f>
        <v>0</v>
      </c>
      <c r="C45" s="112" t="n">
        <v>11</v>
      </c>
      <c r="D45" s="113"/>
      <c r="E45" s="135"/>
      <c r="F45" s="114"/>
      <c r="G45" s="197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197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35"/>
      <c r="F47" s="114"/>
      <c r="G47" s="197"/>
      <c r="H47" s="113"/>
      <c r="I47" s="135"/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/>
      <c r="U47" s="32"/>
      <c r="V47" s="122"/>
      <c r="W47" s="122"/>
      <c r="X47" s="122"/>
      <c r="Y47" s="122"/>
      <c r="Z47" s="32"/>
      <c r="AA47" s="32"/>
      <c r="AB47" s="122"/>
      <c r="AC47" s="122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35"/>
      <c r="F48" s="114"/>
      <c r="G48" s="197"/>
      <c r="H48" s="113"/>
      <c r="I48" s="135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/>
      <c r="B49" s="111"/>
      <c r="C49" s="112" t="n">
        <v>15</v>
      </c>
      <c r="D49" s="113"/>
      <c r="E49" s="135"/>
      <c r="F49" s="114"/>
      <c r="G49" s="197"/>
      <c r="H49" s="113"/>
      <c r="I49" s="135"/>
      <c r="J49" s="116"/>
      <c r="K49" s="117"/>
      <c r="L49" s="117"/>
      <c r="M49" s="117"/>
      <c r="N49" s="118"/>
      <c r="O49" s="117"/>
      <c r="P49" s="119"/>
      <c r="Q49" s="120"/>
      <c r="R49" s="121"/>
      <c r="S49" s="121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35"/>
      <c r="F50" s="114"/>
      <c r="G50" s="259"/>
      <c r="H50" s="156"/>
      <c r="I50" s="159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23.2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277"/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8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276"/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17</v>
      </c>
      <c r="D55" s="113"/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32"/>
      <c r="U55" s="32"/>
      <c r="V55" s="122"/>
      <c r="W55" s="122"/>
      <c r="X55" s="122"/>
      <c r="Y55" s="122"/>
      <c r="Z55" s="32"/>
      <c r="AA55" s="32"/>
      <c r="AB55" s="122"/>
      <c r="AC55" s="122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18</v>
      </c>
      <c r="D56" s="113"/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19</v>
      </c>
      <c r="D57" s="113"/>
      <c r="E57" s="113"/>
      <c r="F57" s="124"/>
      <c r="G57" s="115"/>
      <c r="H57" s="113"/>
      <c r="I57" s="113"/>
      <c r="J57" s="116" t="s">
        <v>99</v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20</v>
      </c>
      <c r="D58" s="113"/>
      <c r="E58" s="113"/>
      <c r="F58" s="124"/>
      <c r="G58" s="115"/>
      <c r="H58" s="113"/>
      <c r="I58" s="113"/>
      <c r="J58" s="116" t="s">
        <v>99</v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21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22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32"/>
      <c r="U60" s="32"/>
      <c r="V60" s="122"/>
      <c r="W60" s="122"/>
      <c r="X60" s="122"/>
      <c r="Y60" s="122"/>
      <c r="Z60" s="32"/>
      <c r="AA60" s="32"/>
      <c r="AB60" s="122"/>
      <c r="AC60" s="122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23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24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4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M16" colorId="64" zoomScale="100" zoomScaleNormal="100" zoomScalePageLayoutView="100" workbookViewId="0">
      <selection pane="topLeft" activeCell="AZ51" activeCellId="1" sqref="T45:AC45 AZ51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6" min="4" style="0" width="10.28"/>
    <col collapsed="false" customWidth="true" hidden="false" outlineLevel="0" max="7" min="7" style="0" width="16.28"/>
    <col collapsed="false" customWidth="true" hidden="false" outlineLevel="0" max="9" min="8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59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42094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4.9691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3</v>
      </c>
      <c r="J9" s="29" t="n">
        <v>0.02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3°0,02</v>
      </c>
      <c r="P9" s="29" t="s">
        <v>13</v>
      </c>
      <c r="Q9" s="33" t="n">
        <f aca="false">IF(ISBLANK(I9),"",IF(ISBLANK(J9),"",IF(J9&gt;60,"ERREUR !!",O11*(I9+(J9/60)))))</f>
        <v>3.00033333333333</v>
      </c>
      <c r="R9" s="33"/>
      <c r="V9" s="127" t="n">
        <v>4.9715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0.04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-23°0,04</v>
      </c>
      <c r="P10" s="29" t="s">
        <v>17</v>
      </c>
      <c r="Q10" s="33" t="n">
        <f aca="false">IF(ISBLANK(I10),"",IF(ISBLANK(J10),"",IF(J10&gt;60,"ERREUR !!",O12*(I10+(J10/60)))))</f>
        <v>-23.0006666666667</v>
      </c>
      <c r="R10" s="33"/>
      <c r="S10" s="35"/>
      <c r="T10" s="35"/>
      <c r="V10" s="127" t="n">
        <v>4.9704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42094</v>
      </c>
      <c r="K11" s="38"/>
      <c r="L11" s="38"/>
      <c r="M11" s="38"/>
      <c r="N11" s="39" t="str">
        <f aca="false">I9&amp;"°"&amp;J9</f>
        <v>3°0,02</v>
      </c>
      <c r="O11" s="40" t="n">
        <f aca="false">IF(P9=M10,-1,1)</f>
        <v>1</v>
      </c>
      <c r="P11" s="41" t="str">
        <f aca="false">TEXT(J11,"aaaa-mm-jj")&amp;"T"&amp;TEXT(J12,"hh:mm:ss")&amp;"z"</f>
        <v>2019-04-01T00:52:01z</v>
      </c>
      <c r="Q11" s="41"/>
      <c r="R11" s="41"/>
      <c r="T11" s="42"/>
      <c r="U11" s="42"/>
      <c r="V11" s="164" t="n">
        <v>4.9705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0.0361226851851852</v>
      </c>
      <c r="K12" s="45"/>
      <c r="L12" s="45"/>
      <c r="M12" s="45"/>
      <c r="N12" s="46" t="str">
        <f aca="false">I10&amp;"°"&amp;J10</f>
        <v>23°0,04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4.9676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v>4.9749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</v>
      </c>
      <c r="S14" s="55" t="s">
        <v>24</v>
      </c>
      <c r="V14" s="189" t="n">
        <f aca="false">AVERAGE(V8:V13)</f>
        <v>4.97066666666667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4.9707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0.997047957507812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0.0200062876023113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5.01146513892891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4.970451465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0.00402268037989666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2075</v>
      </c>
      <c r="E35" s="135" t="n">
        <v>10.5</v>
      </c>
      <c r="F35" s="114" t="n">
        <v>2.3831</v>
      </c>
      <c r="G35" s="197" t="n">
        <v>34.66845</v>
      </c>
      <c r="H35" s="113" t="n">
        <v>500</v>
      </c>
      <c r="I35" s="135" t="n">
        <v>504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110.9977077</v>
      </c>
      <c r="K35" s="117" t="n">
        <f aca="false">IF(ISBLANK(E35),"",(0.000824493-(0.0000040899*E35)+(0.000000076438*E35^2)-(0.00000000082467*E35^3)+(0.0000000000053875*E35^4)))</f>
        <v>0.000789087166290469</v>
      </c>
      <c r="L35" s="117" t="n">
        <f aca="false">IF(ISBLANK(E35),"",(-0.00000572466+(0.00000010227*E35)-(0.0000000016546*E35^2)))</f>
        <v>-4.83324465E-006</v>
      </c>
      <c r="M35" s="117" t="n">
        <f aca="false">IF(ISBLANK(E35),"",IF(ISBLANK(G35),(O35+(K35*35)+(L35*35^1.5)+(0.00000048314*35^2)),(O35+(K35*G35)+(L35*G35^1.5)+(0.00000048314*G35^2))))</f>
        <v>1.02660689754116</v>
      </c>
      <c r="N35" s="118" t="n">
        <f aca="false">IF(ISBLANK(D35),"",IF(ISBLANK(G35),J35*(1+0.00001*(35-20)),J35*(1+0.00001*(G35-20))))</f>
        <v>111.013989343255</v>
      </c>
      <c r="O35" s="117" t="n">
        <f aca="false">IF(ISBLANK(E35),"",(0.999842594+(0.00006793952*E35)-(0.00000909529*E35^2)+(0.0000001001685*E35^3)-(0.000000001120083*E35^4)+(0.000000000006536332*E35^5)))</f>
        <v>0.999656380338444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2.45626947835515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2.39260956091196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109.696994903341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106.853942990328</v>
      </c>
      <c r="T35" s="32" t="n">
        <v>0</v>
      </c>
      <c r="U35" s="32" t="n">
        <v>0</v>
      </c>
      <c r="V35" s="122" t="n">
        <v>34.6</v>
      </c>
      <c r="W35" s="122" t="n">
        <v>33.9</v>
      </c>
      <c r="X35" s="122" t="n">
        <v>34.6</v>
      </c>
      <c r="Y35" s="122" t="n">
        <v>33.9</v>
      </c>
      <c r="Z35" s="32" t="n">
        <v>3.16</v>
      </c>
      <c r="AA35" s="32" t="n">
        <v>3.09</v>
      </c>
      <c r="AB35" s="122" t="n">
        <v>21.3</v>
      </c>
      <c r="AC35" s="122" t="n">
        <v>20.8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2076</v>
      </c>
      <c r="E36" s="135" t="n">
        <v>14.2</v>
      </c>
      <c r="F36" s="114" t="n">
        <v>2.0516</v>
      </c>
      <c r="G36" s="197" t="n">
        <v>35.1491</v>
      </c>
      <c r="H36" s="113" t="n">
        <v>300</v>
      </c>
      <c r="I36" s="135" t="n">
        <v>304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106.3986272</v>
      </c>
      <c r="K36" s="117" t="n">
        <f aca="false">IF(ISBLANK(E36),"",(0.000824493-(0.0000040899*E36)+(0.000000076438*E36^2)-(0.00000000082467*E36^3)+(0.0000000000053875*E36^4)))</f>
        <v>0.00077968715929526</v>
      </c>
      <c r="L36" s="117" t="n">
        <f aca="false">IF(ISBLANK(E36),"",(-0.00000572466+(0.00000010227*E36)-(0.0000000016546*E36^2)))</f>
        <v>-4.606059544E-006</v>
      </c>
      <c r="M36" s="117" t="n">
        <f aca="false">IF(ISBLANK(E36),"",IF(ISBLANK(G36),(O36+(K36*35)+(L36*35^1.5)+(0.00000048314*35^2)),(O36+(K36*G36)+(L36*G36^1.5)+(0.00000048314*G36^2))))</f>
        <v>1.02626076208399</v>
      </c>
      <c r="N36" s="118" t="n">
        <f aca="false">IF(ISBLANK(D36),"",IF(ISBLANK(G36),J36*(1+0.00001*(35-20)),J36*(1+0.00001*(G36-20))))</f>
        <v>106.414745634433</v>
      </c>
      <c r="O36" s="117" t="n">
        <f aca="false">IF(ISBLANK(E36),"",(0.999842594+(0.00006793952*E36)-(0.00000909529*E36^2)+(0.0000001001685*E36^3)-(0.000000001120083*E36^4)+(0.000000000006536332*E36^5)))</f>
        <v>0.999218404838858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2.2054736036792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2.14903822221619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98.496451140313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95.9760470041749</v>
      </c>
      <c r="T36" s="32" t="n">
        <v>0.01</v>
      </c>
      <c r="U36" s="32" t="n">
        <v>0.01</v>
      </c>
      <c r="V36" s="122" t="n">
        <v>26.5</v>
      </c>
      <c r="W36" s="122" t="n">
        <v>25.9</v>
      </c>
      <c r="X36" s="122" t="n">
        <v>26.5</v>
      </c>
      <c r="Y36" s="122" t="n">
        <v>25.9</v>
      </c>
      <c r="Z36" s="32" t="n">
        <v>2.36</v>
      </c>
      <c r="AA36" s="32" t="n">
        <v>2.31</v>
      </c>
      <c r="AB36" s="122" t="n">
        <v>11.1</v>
      </c>
      <c r="AC36" s="122" t="n">
        <v>10.8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0</v>
      </c>
      <c r="C37" s="112" t="n">
        <v>3</v>
      </c>
      <c r="D37" s="113"/>
      <c r="E37" s="135"/>
      <c r="F37" s="114"/>
      <c r="G37" s="197"/>
      <c r="H37" s="113"/>
      <c r="I37" s="135"/>
      <c r="J37" s="116" t="str">
        <f aca="false">IF(ISBLANK(D37),"",IF(VLOOKUP(D37,'Volumes flacons'!$A$5:$C$1023,2)=0,"",IF(D37&gt;'Volumes flacons'!$A$1023,"Mauvais numéro",IF(D37&lt;'Volumes flacons'!$A$5,"Mauvais numéro",(VLOOKUP(D37,'Volumes flacons'!$A$5:$C$1023,3))))))</f>
        <v/>
      </c>
      <c r="K37" s="117" t="str">
        <f aca="false">IF(ISBLANK(E37),"",(0.000824493-(0.0000040899*E37)+(0.000000076438*E37^2)-(0.00000000082467*E37^3)+(0.0000000000053875*E37^4)))</f>
        <v/>
      </c>
      <c r="L37" s="117" t="str">
        <f aca="false">IF(ISBLANK(E37),"",(-0.00000572466+(0.00000010227*E37)-(0.0000000016546*E37^2)))</f>
        <v/>
      </c>
      <c r="M37" s="117" t="str">
        <f aca="false">IF(ISBLANK(E37),"",IF(ISBLANK(G37),(O37+(K37*35)+(L37*35^1.5)+(0.00000048314*35^2)),(O37+(K37*G37)+(L37*G37^1.5)+(0.00000048314*G37^2))))</f>
        <v/>
      </c>
      <c r="N37" s="118" t="str">
        <f aca="false">IF(ISBLANK(D37),"",IF(ISBLANK(G37),J37*(1+0.00001*(35-20)),J37*(1+0.00001*(G37-20))))</f>
        <v/>
      </c>
      <c r="O37" s="117" t="str">
        <f aca="false">IF(ISBLANK(E37),"",(0.999842594+(0.00006793952*E37)-(0.00000909529*E37^2)+(0.0000001001685*E37^3)-(0.000000001120083*E37^4)+(0.000000000006536332*E37^5)))</f>
        <v/>
      </c>
      <c r="P37" s="119" t="str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/>
      </c>
      <c r="Q37" s="120" t="str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/>
      </c>
      <c r="R37" s="121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/>
      </c>
      <c r="S37" s="121" t="str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/>
      </c>
      <c r="T37" s="32"/>
      <c r="U37" s="32"/>
      <c r="V37" s="122"/>
      <c r="W37" s="122"/>
      <c r="X37" s="122"/>
      <c r="Y37" s="122"/>
      <c r="Z37" s="32"/>
      <c r="AA37" s="32"/>
      <c r="AB37" s="32"/>
      <c r="AC37" s="32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2077</v>
      </c>
      <c r="E38" s="135" t="n">
        <v>17.2</v>
      </c>
      <c r="F38" s="114" t="n">
        <v>2.2197</v>
      </c>
      <c r="G38" s="197" t="n">
        <v>35.6056</v>
      </c>
      <c r="H38" s="113" t="n">
        <v>100</v>
      </c>
      <c r="I38" s="135" t="n">
        <v>100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117.6550602</v>
      </c>
      <c r="K38" s="117" t="n">
        <f aca="false">IF(ISBLANK(E38),"",(0.000824493-(0.0000040899*E38)+(0.000000076438*E38^2)-(0.00000000082467*E38^3)+(0.0000000000053875*E38^4)))</f>
        <v>0.00077303536854176</v>
      </c>
      <c r="L38" s="117" t="n">
        <f aca="false">IF(ISBLANK(E38),"",(-0.00000572466+(0.00000010227*E38)-(0.0000000016546*E38^2)))</f>
        <v>-4.455112864E-006</v>
      </c>
      <c r="M38" s="117" t="n">
        <f aca="false">IF(ISBLANK(E38),"",IF(ISBLANK(G38),(O38+(K38*35)+(L38*35^1.5)+(0.00000048314*35^2)),(O38+(K38*G38)+(L38*G38^1.5)+(0.00000048314*G38^2))))</f>
        <v>1.02593227298173</v>
      </c>
      <c r="N38" s="118" t="n">
        <f aca="false">IF(ISBLANK(D38),"",IF(ISBLANK(G38),J38*(1+0.00001*(35-20)),J38*(1+0.00001*(G38-20))))</f>
        <v>117.673420978075</v>
      </c>
      <c r="O38" s="117" t="n">
        <f aca="false">IF(ISBLANK(E38),"",(0.999842594+(0.00006793952*E38)-(0.00000909529*E38^2)+(0.0000001001685*E38^3)-(0.000000001120083*E38^4)+(0.000000000006536332*E38^5)))</f>
        <v>0.998741913802288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2.15508588930695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2.10061223928895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96.2461358164485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93.8133426066447</v>
      </c>
      <c r="T38" s="32" t="n">
        <v>0.02</v>
      </c>
      <c r="U38" s="32" t="n">
        <v>0.02</v>
      </c>
      <c r="V38" s="122" t="n">
        <v>21.3</v>
      </c>
      <c r="W38" s="122" t="n">
        <v>20.8</v>
      </c>
      <c r="X38" s="122" t="n">
        <v>21.3</v>
      </c>
      <c r="Y38" s="122" t="n">
        <v>20.8</v>
      </c>
      <c r="Z38" s="32" t="n">
        <v>1.93</v>
      </c>
      <c r="AA38" s="32" t="n">
        <v>1.89</v>
      </c>
      <c r="AB38" s="32" t="n">
        <v>6.97</v>
      </c>
      <c r="AC38" s="32" t="n">
        <v>6.81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2078</v>
      </c>
      <c r="E39" s="135" t="n">
        <v>17.4</v>
      </c>
      <c r="F39" s="114" t="n">
        <v>2.0893</v>
      </c>
      <c r="G39" s="197" t="n">
        <v>35.60415</v>
      </c>
      <c r="H39" s="113" t="n">
        <v>100</v>
      </c>
      <c r="I39" s="135" t="n">
        <v>101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110.0904939</v>
      </c>
      <c r="K39" s="117" t="n">
        <f aca="false">IF(ISBLANK(E39),"",(0.000824493-(0.0000040899*E39)+(0.000000076438*E39^2)-(0.00000000082467*E39^3)+(0.0000000000053875*E39^4)))</f>
        <v>0.00077262056526774</v>
      </c>
      <c r="L39" s="117" t="n">
        <f aca="false">IF(ISBLANK(E39),"",(-0.00000572466+(0.00000010227*E39)-(0.0000000016546*E39^2)))</f>
        <v>-4.446108696E-006</v>
      </c>
      <c r="M39" s="117" t="n">
        <f aca="false">IF(ISBLANK(E39),"",IF(ISBLANK(G39),(O39+(K39*35)+(L39*35^1.5)+(0.00000048314*35^2)),(O39+(K39*G39)+(L39*G39^1.5)+(0.00000048314*G39^2))))</f>
        <v>1.02588288635579</v>
      </c>
      <c r="N39" s="118" t="n">
        <f aca="false">IF(ISBLANK(D39),"",IF(ISBLANK(G39),J39*(1+0.00001*(35-20)),J39*(1+0.00001*(G39-20))))</f>
        <v>110.107672585804</v>
      </c>
      <c r="O39" s="117" t="n">
        <f aca="false">IF(ISBLANK(E39),"",(0.999842594+(0.00006793952*E39)-(0.00000909529*E39^2)+(0.0000001001685*E39^3)-(0.000000001120083*E39^4)+(0.000000000006536332*E39^5)))</f>
        <v>0.998706495952615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2.16954869604047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2.11481127611678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96.8920447651673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94.4474715913756</v>
      </c>
      <c r="T39" s="32" t="n">
        <v>0.02</v>
      </c>
      <c r="U39" s="32" t="n">
        <v>0.02</v>
      </c>
      <c r="V39" s="122" t="n">
        <v>21.2</v>
      </c>
      <c r="W39" s="122" t="n">
        <v>20.8</v>
      </c>
      <c r="X39" s="122" t="n">
        <v>21.2</v>
      </c>
      <c r="Y39" s="122" t="n">
        <v>20.7</v>
      </c>
      <c r="Z39" s="32" t="n">
        <v>1.91</v>
      </c>
      <c r="AA39" s="32" t="n">
        <v>1.87</v>
      </c>
      <c r="AB39" s="32" t="n">
        <v>6.99</v>
      </c>
      <c r="AC39" s="32" t="n">
        <v>6.83</v>
      </c>
      <c r="AD39" s="152" t="n">
        <v>0.0103</v>
      </c>
      <c r="AE39" s="152" t="n">
        <v>0.0051</v>
      </c>
      <c r="AF39" s="152" t="n">
        <v>0.0007</v>
      </c>
      <c r="AG39" s="152" t="n">
        <v>0.0136</v>
      </c>
      <c r="AH39" s="152" t="n">
        <v>0.005</v>
      </c>
      <c r="AI39" s="152" t="n">
        <v>0.0014</v>
      </c>
      <c r="AJ39" s="152" t="n">
        <v>0.0008</v>
      </c>
      <c r="AK39" s="152" t="n">
        <v>0.0006</v>
      </c>
      <c r="AL39" s="152" t="n">
        <v>0.0169</v>
      </c>
      <c r="AM39" s="152" t="n">
        <v>0.0017</v>
      </c>
      <c r="AN39" s="152" t="n">
        <v>0.0002</v>
      </c>
      <c r="AO39" s="152" t="n">
        <v>-9999.9999</v>
      </c>
      <c r="AP39" s="152" t="n">
        <v>0.0031</v>
      </c>
      <c r="AQ39" s="152"/>
      <c r="AR39" s="152" t="n">
        <v>0.0304</v>
      </c>
      <c r="AS39" s="152" t="n">
        <v>0.0116</v>
      </c>
      <c r="AT39" s="152" t="n">
        <v>0.042</v>
      </c>
      <c r="AU39" s="152" t="n">
        <v>0.0075</v>
      </c>
      <c r="AV39" s="152" t="n">
        <v>-9999.9999</v>
      </c>
      <c r="AW39" s="152" t="n">
        <v>-9999.9999</v>
      </c>
      <c r="AX39" s="152" t="n">
        <v>0.0128</v>
      </c>
      <c r="AY39" s="152" t="n">
        <v>0.0355</v>
      </c>
      <c r="AZ39" s="152" t="n">
        <f aca="false">AY39+AX39</f>
        <v>0.0483</v>
      </c>
      <c r="BA39" s="152" t="n">
        <v>0.0025</v>
      </c>
      <c r="BB39" s="123"/>
    </row>
    <row r="40" customFormat="false" ht="15.75" hidden="false" customHeight="false" outlineLevel="0" collapsed="false">
      <c r="A40" s="110" t="n">
        <f aca="false">IF(ISBLANK(VLOOKUP(#REF!,'Volumes flacons'!A5:C623,3)),0,1)</f>
        <v>1</v>
      </c>
      <c r="B40" s="111" t="n">
        <f aca="false">IF(ISBLANK(#REF!),0,IF(ISBLANK(#REF!),0,IF(ISBLANK(#REF!),0,1)))</f>
        <v>1</v>
      </c>
      <c r="C40" s="112" t="n">
        <v>6</v>
      </c>
      <c r="D40" s="113" t="n">
        <v>2079</v>
      </c>
      <c r="E40" s="135" t="n">
        <v>18.4</v>
      </c>
      <c r="F40" s="114" t="n">
        <v>2.1806</v>
      </c>
      <c r="G40" s="197" t="n">
        <v>35.72055</v>
      </c>
      <c r="H40" s="113" t="n">
        <v>80</v>
      </c>
      <c r="I40" s="135" t="n">
        <v>81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107.7165856</v>
      </c>
      <c r="K40" s="117" t="n">
        <f aca="false">IF(ISBLANK(E40),"",(0.000824493-(0.0000040899*E40)+(0.000000076438*E40^2)-(0.00000000082467*E40^3)+(0.0000000000053875*E40^4)))</f>
        <v>0.00077059793494784</v>
      </c>
      <c r="L40" s="117" t="n">
        <f aca="false">IF(ISBLANK(E40),"",(-0.00000572466+(0.00000010227*E40)-(0.0000000016546*E40^2)))</f>
        <v>-4.403073376E-006</v>
      </c>
      <c r="M40" s="117" t="n">
        <f aca="false">IF(ISBLANK(E40),"",IF(ISBLANK(G40),(O40+(K40*35)+(L40*35^1.5)+(0.00000048314*35^2)),(O40+(K40*G40)+(L40*G40^1.5)+(0.00000048314*G40^2))))</f>
        <v>1.02572541509385</v>
      </c>
      <c r="N40" s="118" t="n">
        <f aca="false">IF(ISBLANK(D40),"",IF(ISBLANK(G40),J40*(1+0.00001*(35-20)),J40*(1+0.00001*(G40-20))))</f>
        <v>107.733519239698</v>
      </c>
      <c r="O40" s="117" t="n">
        <f aca="false">IF(ISBLANK(E40),"",(0.999842594+(0.00006793952*E40)-(0.00000909529*E40^2)+(0.0000001001685*E40^3)-(0.000000001120083*E40^4)+(0.000000000006536332*E40^5)))</f>
        <v>0.998522778246976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2.31592406388286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2.25784018783523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103.429168693008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100.835142788721</v>
      </c>
      <c r="T40" s="32" t="n">
        <v>0.04</v>
      </c>
      <c r="U40" s="32" t="n">
        <v>0.04</v>
      </c>
      <c r="V40" s="122" t="n">
        <v>19.2</v>
      </c>
      <c r="W40" s="122" t="n">
        <v>18.7</v>
      </c>
      <c r="X40" s="122" t="n">
        <v>19.1</v>
      </c>
      <c r="Y40" s="122" t="n">
        <v>18.7</v>
      </c>
      <c r="Z40" s="32" t="n">
        <v>1.69</v>
      </c>
      <c r="AA40" s="32" t="n">
        <v>1.65</v>
      </c>
      <c r="AB40" s="32" t="n">
        <v>5.83</v>
      </c>
      <c r="AC40" s="32" t="n">
        <v>5.7</v>
      </c>
      <c r="AD40" s="152" t="n">
        <v>0.0336</v>
      </c>
      <c r="AE40" s="152" t="n">
        <v>0.0163</v>
      </c>
      <c r="AF40" s="152" t="n">
        <v>0.0038</v>
      </c>
      <c r="AG40" s="152" t="n">
        <v>0.039</v>
      </c>
      <c r="AH40" s="152" t="n">
        <v>0.0222</v>
      </c>
      <c r="AI40" s="152" t="n">
        <v>0.0043</v>
      </c>
      <c r="AJ40" s="152" t="n">
        <v>0.0032</v>
      </c>
      <c r="AK40" s="152" t="n">
        <v>0.0011</v>
      </c>
      <c r="AL40" s="152" t="n">
        <v>0.0419</v>
      </c>
      <c r="AM40" s="152" t="n">
        <v>0.0054</v>
      </c>
      <c r="AN40" s="152" t="n">
        <v>0.0008</v>
      </c>
      <c r="AO40" s="152" t="n">
        <v>-9999.9999</v>
      </c>
      <c r="AP40" s="152" t="n">
        <v>0.0145</v>
      </c>
      <c r="AQ40" s="152"/>
      <c r="AR40" s="152" t="n">
        <v>0.093</v>
      </c>
      <c r="AS40" s="152" t="n">
        <v>0.0393</v>
      </c>
      <c r="AT40" s="152" t="n">
        <v>0.1322</v>
      </c>
      <c r="AU40" s="152" t="n">
        <v>0.0208</v>
      </c>
      <c r="AV40" s="152" t="n">
        <v>-9999.9999</v>
      </c>
      <c r="AW40" s="152" t="n">
        <v>-9999.9999</v>
      </c>
      <c r="AX40" s="152" t="n">
        <v>0.0463</v>
      </c>
      <c r="AY40" s="152" t="n">
        <v>0.1217</v>
      </c>
      <c r="AZ40" s="152" t="n">
        <f aca="false">AY40+AX40</f>
        <v>0.168</v>
      </c>
      <c r="BA40" s="152" t="n">
        <v>0.0037</v>
      </c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2080</v>
      </c>
      <c r="E41" s="135" t="n">
        <v>20.4</v>
      </c>
      <c r="F41" s="114" t="n">
        <v>2.672</v>
      </c>
      <c r="G41" s="197" t="n">
        <v>35.8094</v>
      </c>
      <c r="H41" s="113" t="n">
        <v>60</v>
      </c>
      <c r="I41" s="135" t="n">
        <v>60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108.7289559</v>
      </c>
      <c r="K41" s="117" t="n">
        <f aca="false">IF(ISBLANK(E41),"",(0.000824493-(0.0000040899*E41)+(0.000000076438*E41^2)-(0.00000000082467*E41^3)+(0.0000000000053875*E41^4)))</f>
        <v>0.00076680136339104</v>
      </c>
      <c r="L41" s="117" t="n">
        <f aca="false">IF(ISBLANK(E41),"",(-0.00000572466+(0.00000010227*E41)-(0.0000000016546*E41^2)))</f>
        <v>-4.326930336E-006</v>
      </c>
      <c r="M41" s="117" t="n">
        <f aca="false">IF(ISBLANK(E41),"",IF(ISBLANK(G41),(O41+(K41*35)+(L41*35^1.5)+(0.00000048314*35^2)),(O41+(K41*G41)+(L41*G41^1.5)+(0.00000048314*G41^2))))</f>
        <v>1.0252739973937</v>
      </c>
      <c r="N41" s="118" t="n">
        <f aca="false">IF(ISBLANK(D41),"",IF(ISBLANK(G41),J41*(1+0.00001*(35-20)),J41*(1+0.00001*(G41-20))))</f>
        <v>108.746145295554</v>
      </c>
      <c r="O41" s="117" t="n">
        <f aca="false">IF(ISBLANK(E41),"",(0.999842594+(0.00006793952*E41)-(0.00000909529*E41^2)+(0.0000001001685*E41^3)-(0.000000001120083*E41^4)+(0.000000000006536332*E41^5)))</f>
        <v>0.998122968256003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2.81451704003274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2.74513646809282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125.696331007862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122.597794665025</v>
      </c>
      <c r="T41" s="32" t="n">
        <v>0.41</v>
      </c>
      <c r="U41" s="32" t="n">
        <v>0.4</v>
      </c>
      <c r="V41" s="122" t="n">
        <v>11.8</v>
      </c>
      <c r="W41" s="122" t="n">
        <v>11.5</v>
      </c>
      <c r="X41" s="122" t="n">
        <v>11.4</v>
      </c>
      <c r="Y41" s="122" t="n">
        <v>11.1</v>
      </c>
      <c r="Z41" s="32" t="n">
        <v>1.1</v>
      </c>
      <c r="AA41" s="32" t="n">
        <v>1.07</v>
      </c>
      <c r="AB41" s="32" t="n">
        <v>3.71</v>
      </c>
      <c r="AC41" s="32" t="n">
        <v>3.63</v>
      </c>
      <c r="AD41" s="152" t="n">
        <v>0.069</v>
      </c>
      <c r="AE41" s="152" t="n">
        <v>0.0434</v>
      </c>
      <c r="AF41" s="152" t="n">
        <v>0.0093</v>
      </c>
      <c r="AG41" s="152" t="n">
        <v>0.0889</v>
      </c>
      <c r="AH41" s="152" t="n">
        <v>0.048</v>
      </c>
      <c r="AI41" s="152" t="n">
        <v>0.0305</v>
      </c>
      <c r="AJ41" s="152" t="n">
        <v>0.0189</v>
      </c>
      <c r="AK41" s="152" t="n">
        <v>0.0083</v>
      </c>
      <c r="AL41" s="152" t="n">
        <v>0.0829</v>
      </c>
      <c r="AM41" s="152" t="n">
        <v>0.0126</v>
      </c>
      <c r="AN41" s="152" t="n">
        <v>0.0063</v>
      </c>
      <c r="AO41" s="152" t="n">
        <v>-9999.9999</v>
      </c>
      <c r="AP41" s="152" t="n">
        <v>0.0588</v>
      </c>
      <c r="AQ41" s="152"/>
      <c r="AR41" s="152" t="n">
        <v>0.0912</v>
      </c>
      <c r="AS41" s="152" t="n">
        <v>0.236</v>
      </c>
      <c r="AT41" s="152" t="n">
        <v>0.3272</v>
      </c>
      <c r="AU41" s="152" t="n">
        <v>0.0412</v>
      </c>
      <c r="AV41" s="152" t="n">
        <v>-9999.9999</v>
      </c>
      <c r="AW41" s="152" t="n">
        <v>-9999.9999</v>
      </c>
      <c r="AX41" s="152" t="n">
        <v>0.1149</v>
      </c>
      <c r="AY41" s="152" t="n">
        <v>0.3927</v>
      </c>
      <c r="AZ41" s="152" t="n">
        <f aca="false">AY41+AX41</f>
        <v>0.5076</v>
      </c>
      <c r="BA41" s="152" t="n">
        <v>0.0082</v>
      </c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2081</v>
      </c>
      <c r="E42" s="135" t="n">
        <v>24.6</v>
      </c>
      <c r="F42" s="114" t="n">
        <v>4.2053</v>
      </c>
      <c r="G42" s="197" t="n">
        <v>36.00645</v>
      </c>
      <c r="H42" s="113" t="n">
        <v>40</v>
      </c>
      <c r="I42" s="135" t="n">
        <v>40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119.400871</v>
      </c>
      <c r="K42" s="117" t="n">
        <f aca="false">IF(ISBLANK(E42),"",(0.000824493-(0.0000040899*E42)+(0.000000076438*E42^2)-(0.00000000082467*E42^3)+(0.0000000000053875*E42^4)))</f>
        <v>0.0007598348734143</v>
      </c>
      <c r="L42" s="117" t="n">
        <f aca="false">IF(ISBLANK(E42),"",(-0.00000572466+(0.00000010227*E42)-(0.0000000016546*E42^2)))</f>
        <v>-4.210115736E-006</v>
      </c>
      <c r="M42" s="117" t="n">
        <f aca="false">IF(ISBLANK(E42),"",IF(ISBLANK(G42),(O42+(K42*35)+(L42*35^1.5)+(0.00000048314*35^2)),(O42+(K42*G42)+(L42*G42^1.5)+(0.00000048314*G42^2))))</f>
        <v>1.02422539376095</v>
      </c>
      <c r="N42" s="118" t="n">
        <f aca="false">IF(ISBLANK(D42),"",IF(ISBLANK(G42),J42*(1+0.00001*(35-20)),J42*(1+0.00001*(G42-20))))</f>
        <v>119.419982840716</v>
      </c>
      <c r="O42" s="117" t="n">
        <f aca="false">IF(ISBLANK(E42),"",(0.999842594+(0.00006793952*E42)-(0.00000909529*E42^2)+(0.0000001001685*E42^3)-(0.000000001120083*E42^4)+(0.000000000006536332*E42^5)))</f>
        <v>0.997149692959927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4.03522329337282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3.93978055802298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180.21307228203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175.950599721306</v>
      </c>
      <c r="T42" s="32" t="n">
        <v>0</v>
      </c>
      <c r="U42" s="32" t="n">
        <v>0</v>
      </c>
      <c r="V42" s="32" t="n">
        <v>0</v>
      </c>
      <c r="W42" s="32" t="n">
        <v>0</v>
      </c>
      <c r="X42" s="32" t="n">
        <v>0</v>
      </c>
      <c r="Y42" s="32" t="n">
        <v>0</v>
      </c>
      <c r="Z42" s="32" t="n">
        <v>0.09</v>
      </c>
      <c r="AA42" s="32" t="n">
        <v>0.09</v>
      </c>
      <c r="AB42" s="32" t="n">
        <v>1.97</v>
      </c>
      <c r="AC42" s="32" t="n">
        <v>1.93</v>
      </c>
      <c r="AD42" s="152" t="n">
        <v>0.0333</v>
      </c>
      <c r="AE42" s="152" t="n">
        <v>0.029</v>
      </c>
      <c r="AF42" s="152" t="n">
        <v>0.0102</v>
      </c>
      <c r="AG42" s="152" t="n">
        <v>0.0443</v>
      </c>
      <c r="AH42" s="152" t="n">
        <v>0.0129</v>
      </c>
      <c r="AI42" s="152" t="n">
        <v>0.0052</v>
      </c>
      <c r="AJ42" s="152" t="n">
        <v>0.0049</v>
      </c>
      <c r="AK42" s="152" t="n">
        <v>0.0038</v>
      </c>
      <c r="AL42" s="152" t="n">
        <v>0.0905</v>
      </c>
      <c r="AM42" s="152" t="n">
        <v>0.0146</v>
      </c>
      <c r="AN42" s="152" t="n">
        <v>0.0023</v>
      </c>
      <c r="AO42" s="152" t="n">
        <v>-9999.9999</v>
      </c>
      <c r="AP42" s="152" t="n">
        <v>0.0725</v>
      </c>
      <c r="AQ42" s="152"/>
      <c r="AR42" s="152" t="n">
        <v>0.0148</v>
      </c>
      <c r="AS42" s="152" t="n">
        <v>0.0643</v>
      </c>
      <c r="AT42" s="152" t="n">
        <v>0.079</v>
      </c>
      <c r="AU42" s="152" t="n">
        <v>0.0251</v>
      </c>
      <c r="AV42" s="152" t="n">
        <v>-9999.9999</v>
      </c>
      <c r="AW42" s="152" t="n">
        <v>-9999.9999</v>
      </c>
      <c r="AX42" s="152" t="n">
        <v>0.0932</v>
      </c>
      <c r="AY42" s="152" t="n">
        <v>0.2346</v>
      </c>
      <c r="AZ42" s="152" t="n">
        <f aca="false">AY42+AX42</f>
        <v>0.3278</v>
      </c>
      <c r="BA42" s="152" t="n">
        <v>0.0024</v>
      </c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0</v>
      </c>
      <c r="C43" s="112" t="n">
        <v>9</v>
      </c>
      <c r="D43" s="113"/>
      <c r="E43" s="135"/>
      <c r="F43" s="114"/>
      <c r="G43" s="197"/>
      <c r="H43" s="113"/>
      <c r="I43" s="135"/>
      <c r="J43" s="116" t="str">
        <f aca="false">IF(ISBLANK(D43),"",IF(VLOOKUP(D43,'Volumes flacons'!$A$5:$C$1023,2)=0,"",IF(D43&gt;'Volumes flacons'!$A$1023,"Mauvais numéro",IF(D43&lt;'Volumes flacons'!$A$5,"Mauvais numéro",(VLOOKUP(D43,'Volumes flacons'!$A$5:$C$1023,3))))))</f>
        <v/>
      </c>
      <c r="K43" s="117" t="str">
        <f aca="false">IF(ISBLANK(E43),"",(0.000824493-(0.0000040899*E43)+(0.000000076438*E43^2)-(0.00000000082467*E43^3)+(0.0000000000053875*E43^4)))</f>
        <v/>
      </c>
      <c r="L43" s="117" t="str">
        <f aca="false">IF(ISBLANK(E43),"",(-0.00000572466+(0.00000010227*E43)-(0.0000000016546*E43^2)))</f>
        <v/>
      </c>
      <c r="M43" s="117" t="str">
        <f aca="false">IF(ISBLANK(E43),"",IF(ISBLANK(G43),(O43+(K43*35)+(L43*35^1.5)+(0.00000048314*35^2)),(O43+(K43*G43)+(L43*G43^1.5)+(0.00000048314*G43^2))))</f>
        <v/>
      </c>
      <c r="N43" s="118" t="str">
        <f aca="false">IF(ISBLANK(D43),"",IF(ISBLANK(G43),J43*(1+0.00001*(35-20)),J43*(1+0.00001*(G43-20))))</f>
        <v/>
      </c>
      <c r="O43" s="117" t="str">
        <f aca="false">IF(ISBLANK(E43),"",(0.999842594+(0.00006793952*E43)-(0.00000909529*E43^2)+(0.0000001001685*E43^3)-(0.000000001120083*E43^4)+(0.000000000006536332*E43^5)))</f>
        <v/>
      </c>
      <c r="P43" s="119" t="str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/>
      </c>
      <c r="Q43" s="120" t="str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/>
      </c>
      <c r="R43" s="121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/>
      </c>
      <c r="S43" s="121" t="str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/>
      </c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152"/>
      <c r="AE43" s="152"/>
      <c r="AF43" s="152"/>
      <c r="AG43" s="152"/>
      <c r="AH43" s="152"/>
      <c r="AI43" s="152"/>
      <c r="AJ43" s="152"/>
      <c r="AK43" s="152"/>
      <c r="AL43" s="152"/>
      <c r="AM43" s="152"/>
      <c r="AN43" s="152"/>
      <c r="AO43" s="152"/>
      <c r="AP43" s="152"/>
      <c r="AQ43" s="152"/>
      <c r="AR43" s="152"/>
      <c r="AS43" s="152"/>
      <c r="AT43" s="152"/>
      <c r="AU43" s="152"/>
      <c r="AV43" s="152"/>
      <c r="AW43" s="152"/>
      <c r="AX43" s="152"/>
      <c r="AY43" s="152"/>
      <c r="AZ43" s="152"/>
      <c r="BA43" s="152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2082</v>
      </c>
      <c r="E44" s="135" t="n">
        <v>28.7</v>
      </c>
      <c r="F44" s="114" t="n">
        <v>4.3764</v>
      </c>
      <c r="G44" s="197" t="n">
        <v>35.52345</v>
      </c>
      <c r="H44" s="113" t="n">
        <v>20</v>
      </c>
      <c r="I44" s="135" t="n">
        <v>20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111.1790697</v>
      </c>
      <c r="K44" s="117" t="n">
        <f aca="false">IF(ISBLANK(E44),"",(0.000824493-(0.0000040899*E44)+(0.000000076438*E44^2)-(0.00000000082467*E44^3)+(0.0000000000053875*E44^4)))</f>
        <v>0.000754234198764729</v>
      </c>
      <c r="L44" s="117" t="n">
        <f aca="false">IF(ISBLANK(E44),"",(-0.00000572466+(0.00000010227*E44)-(0.0000000016546*E44^2)))</f>
        <v>-4.152388474E-006</v>
      </c>
      <c r="M44" s="117" t="n">
        <f aca="false">IF(ISBLANK(E44),"",IF(ISBLANK(G44),(O44+(K44*35)+(L44*35^1.5)+(0.00000048314*35^2)),(O44+(K44*G44)+(L44*G44^1.5)+(0.00000048314*G44^2))))</f>
        <v>1.0225595873242</v>
      </c>
      <c r="N44" s="118" t="n">
        <f aca="false">IF(ISBLANK(D44),"",IF(ISBLANK(G44),J44*(1+0.00001*(35-20)),J44*(1+0.00001*(G44-20))))</f>
        <v>111.196328527295</v>
      </c>
      <c r="O44" s="117" t="n">
        <f aca="false">IF(ISBLANK(E44),"",(0.999842594+(0.00006793952*E44)-(0.00000909529*E44^2)+(0.0000001001685*E44^3)-(0.000000001120083*E44^4)+(0.000000000006536332*E44^5)))</f>
        <v>0.996036070213923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4.51639179281696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4.41675169721436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201.702057467205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197.252130797593</v>
      </c>
      <c r="T44" s="32" t="n">
        <v>0</v>
      </c>
      <c r="U44" s="32" t="n">
        <v>0</v>
      </c>
      <c r="V44" s="32" t="n">
        <v>0</v>
      </c>
      <c r="W44" s="32" t="n">
        <v>0</v>
      </c>
      <c r="X44" s="32" t="n">
        <v>0</v>
      </c>
      <c r="Y44" s="32" t="n">
        <v>0</v>
      </c>
      <c r="Z44" s="32" t="n">
        <v>0.02</v>
      </c>
      <c r="AA44" s="32" t="n">
        <v>0.02</v>
      </c>
      <c r="AB44" s="32" t="n">
        <v>1.02</v>
      </c>
      <c r="AC44" s="32" t="n">
        <v>1</v>
      </c>
      <c r="AD44" s="152" t="n">
        <v>0.0043</v>
      </c>
      <c r="AE44" s="152" t="n">
        <v>0.0051</v>
      </c>
      <c r="AF44" s="152" t="n">
        <v>0.0046</v>
      </c>
      <c r="AG44" s="152" t="n">
        <v>0.0046</v>
      </c>
      <c r="AH44" s="152" t="n">
        <v>0.0045</v>
      </c>
      <c r="AI44" s="152" t="n">
        <v>-9999.9999</v>
      </c>
      <c r="AJ44" s="152" t="n">
        <v>-9999.9999</v>
      </c>
      <c r="AK44" s="152" t="n">
        <v>0.0006</v>
      </c>
      <c r="AL44" s="152" t="n">
        <v>0.0178</v>
      </c>
      <c r="AM44" s="152" t="n">
        <v>0.0086</v>
      </c>
      <c r="AN44" s="152" t="n">
        <v>-9999.9999</v>
      </c>
      <c r="AO44" s="152" t="n">
        <v>-9999.9999</v>
      </c>
      <c r="AP44" s="152" t="n">
        <v>0.0901</v>
      </c>
      <c r="AQ44" s="152"/>
      <c r="AR44" s="152" t="n">
        <v>0.0037</v>
      </c>
      <c r="AS44" s="152" t="n">
        <v>0.0064</v>
      </c>
      <c r="AT44" s="152" t="n">
        <v>0.0101</v>
      </c>
      <c r="AU44" s="152" t="n">
        <v>0.0135</v>
      </c>
      <c r="AV44" s="152" t="n">
        <v>-9999.9999</v>
      </c>
      <c r="AW44" s="152" t="n">
        <v>-9999.9999</v>
      </c>
      <c r="AX44" s="152" t="n">
        <v>0.0432</v>
      </c>
      <c r="AY44" s="152" t="n">
        <v>0.0603</v>
      </c>
      <c r="AZ44" s="152" t="n">
        <f aca="false">AY44+AX44</f>
        <v>0.1035</v>
      </c>
      <c r="BA44" s="152" t="n">
        <v>0.0012</v>
      </c>
      <c r="BB44" s="123"/>
    </row>
    <row r="45" customFormat="false" ht="15.75" hidden="false" customHeight="false" outlineLevel="0" collapsed="false">
      <c r="A45" s="110"/>
      <c r="B45" s="111" t="n">
        <f aca="false">IF(ISBLANK(D45),0,IF(ISBLANK(E45),0,IF(ISBLANK(F45),0,1)))</f>
        <v>0</v>
      </c>
      <c r="C45" s="112" t="n">
        <v>11</v>
      </c>
      <c r="D45" s="113"/>
      <c r="E45" s="135"/>
      <c r="F45" s="114"/>
      <c r="G45" s="197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2083</v>
      </c>
      <c r="E46" s="135" t="n">
        <v>28.8</v>
      </c>
      <c r="F46" s="114" t="n">
        <v>4.3099</v>
      </c>
      <c r="G46" s="197" t="n">
        <v>35.5255</v>
      </c>
      <c r="H46" s="113" t="n">
        <v>0</v>
      </c>
      <c r="I46" s="135" t="n">
        <v>3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109.4301922</v>
      </c>
      <c r="K46" s="117" t="n">
        <f aca="false">IF(ISBLANK(E46),"",(0.000824493-(0.0000040899*E46)+(0.000000076438*E46^2)-(0.00000000082467*E46^3)+(0.0000000000053875*E46^4)))</f>
        <v>0.00075411144553728</v>
      </c>
      <c r="L46" s="117" t="n">
        <f aca="false">IF(ISBLANK(E46),"",(-0.00000572466+(0.00000010227*E46)-(0.0000000016546*E46^2)))</f>
        <v>-4.151675424E-006</v>
      </c>
      <c r="M46" s="117" t="n">
        <f aca="false">IF(ISBLANK(E46),"",IF(ISBLANK(G46),(O46+(K46*35)+(L46*35^1.5)+(0.00000048314*35^2)),(O46+(K46*G46)+(L46*G46^1.5)+(0.00000048314*G46^2))))</f>
        <v>1.02252783849773</v>
      </c>
      <c r="N46" s="118" t="n">
        <f aca="false">IF(ISBLANK(D46),"",IF(ISBLANK(G46),J46*(1+0.00001*(35-20)),J46*(1+0.00001*(G46-20))))</f>
        <v>109.44718178449</v>
      </c>
      <c r="O46" s="117" t="n">
        <f aca="false">IF(ISBLANK(E46),"",(0.999842594+(0.00006793952*E46)-(0.00000909529*E46^2)+(0.0000001001685*E46^3)-(0.000000001120083*E46^4)+(0.000000000006536332*E46^5)))</f>
        <v>0.996006990827753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4.51994801567664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4.42036670836973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201.860878380119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197.413577195792</v>
      </c>
      <c r="T46" s="32" t="n">
        <v>0</v>
      </c>
      <c r="U46" s="32" t="n">
        <v>0</v>
      </c>
      <c r="V46" s="32" t="n">
        <v>0</v>
      </c>
      <c r="W46" s="32" t="n">
        <v>0</v>
      </c>
      <c r="X46" s="32" t="n">
        <v>0</v>
      </c>
      <c r="Y46" s="32" t="n">
        <v>0</v>
      </c>
      <c r="Z46" s="32" t="n">
        <v>0.06</v>
      </c>
      <c r="AA46" s="32" t="n">
        <v>0.06</v>
      </c>
      <c r="AB46" s="32" t="n">
        <v>1.06</v>
      </c>
      <c r="AC46" s="32" t="n">
        <v>1.04</v>
      </c>
      <c r="AD46" s="152" t="n">
        <v>0.0046</v>
      </c>
      <c r="AE46" s="152" t="n">
        <v>0.0048</v>
      </c>
      <c r="AF46" s="152" t="n">
        <v>0.0033</v>
      </c>
      <c r="AG46" s="152" t="n">
        <v>0.0042</v>
      </c>
      <c r="AH46" s="152" t="n">
        <v>0.0042</v>
      </c>
      <c r="AI46" s="152" t="n">
        <v>-9999.9999</v>
      </c>
      <c r="AJ46" s="152" t="n">
        <v>-9999.9999</v>
      </c>
      <c r="AK46" s="152" t="n">
        <v>0.0009</v>
      </c>
      <c r="AL46" s="152" t="n">
        <v>0.0186</v>
      </c>
      <c r="AM46" s="152" t="n">
        <v>0.0091</v>
      </c>
      <c r="AN46" s="152" t="n">
        <v>-9999.9999</v>
      </c>
      <c r="AO46" s="152" t="n">
        <v>-9999.9999</v>
      </c>
      <c r="AP46" s="152" t="n">
        <v>0.1054</v>
      </c>
      <c r="AQ46" s="152"/>
      <c r="AR46" s="152" t="n">
        <v>0.0035</v>
      </c>
      <c r="AS46" s="152" t="n">
        <v>0.0073</v>
      </c>
      <c r="AT46" s="152" t="n">
        <v>0.0107</v>
      </c>
      <c r="AU46" s="152" t="n">
        <v>0.0161</v>
      </c>
      <c r="AV46" s="152" t="n">
        <v>-9999.9999</v>
      </c>
      <c r="AW46" s="152" t="n">
        <v>-9999.9999</v>
      </c>
      <c r="AX46" s="152" t="n">
        <v>0.0514</v>
      </c>
      <c r="AY46" s="152" t="n">
        <v>0.07</v>
      </c>
      <c r="AZ46" s="152" t="n">
        <f aca="false">AY46+AX46</f>
        <v>0.1214</v>
      </c>
      <c r="BA46" s="152" t="n">
        <v>0.0011</v>
      </c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35"/>
      <c r="F47" s="114"/>
      <c r="G47" s="197"/>
      <c r="H47" s="113"/>
      <c r="I47" s="135"/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/>
      <c r="U47" s="32"/>
      <c r="V47" s="122"/>
      <c r="W47" s="122"/>
      <c r="X47" s="122"/>
      <c r="Y47" s="122"/>
      <c r="Z47" s="32"/>
      <c r="AA47" s="32"/>
      <c r="AB47" s="122"/>
      <c r="AC47" s="122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35"/>
      <c r="F48" s="114"/>
      <c r="G48" s="197"/>
      <c r="H48" s="113"/>
      <c r="I48" s="135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/>
      <c r="B49" s="111"/>
      <c r="C49" s="112" t="n">
        <v>15</v>
      </c>
      <c r="D49" s="113"/>
      <c r="E49" s="135"/>
      <c r="F49" s="114"/>
      <c r="G49" s="197"/>
      <c r="H49" s="113"/>
      <c r="I49" s="135"/>
      <c r="J49" s="116"/>
      <c r="K49" s="117"/>
      <c r="L49" s="117"/>
      <c r="M49" s="117"/>
      <c r="N49" s="118"/>
      <c r="O49" s="117"/>
      <c r="P49" s="119"/>
      <c r="Q49" s="120"/>
      <c r="R49" s="121"/>
      <c r="S49" s="121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35"/>
      <c r="F50" s="114"/>
      <c r="G50" s="259"/>
      <c r="H50" s="156"/>
      <c r="I50" s="159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23.2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277"/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8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276"/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17</v>
      </c>
      <c r="D55" s="113"/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32"/>
      <c r="U55" s="32"/>
      <c r="V55" s="122"/>
      <c r="W55" s="122"/>
      <c r="X55" s="122"/>
      <c r="Y55" s="122"/>
      <c r="Z55" s="32"/>
      <c r="AA55" s="32"/>
      <c r="AB55" s="122"/>
      <c r="AC55" s="122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18</v>
      </c>
      <c r="D56" s="113"/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19</v>
      </c>
      <c r="D57" s="113"/>
      <c r="E57" s="113"/>
      <c r="F57" s="124"/>
      <c r="G57" s="115"/>
      <c r="H57" s="113"/>
      <c r="I57" s="113"/>
      <c r="J57" s="116" t="s">
        <v>99</v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20</v>
      </c>
      <c r="D58" s="113"/>
      <c r="E58" s="113"/>
      <c r="F58" s="124"/>
      <c r="G58" s="115"/>
      <c r="H58" s="113"/>
      <c r="I58" s="113"/>
      <c r="J58" s="116" t="s">
        <v>99</v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21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22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32"/>
      <c r="U60" s="32"/>
      <c r="V60" s="122"/>
      <c r="W60" s="122"/>
      <c r="X60" s="122"/>
      <c r="Y60" s="122"/>
      <c r="Z60" s="32"/>
      <c r="AA60" s="32"/>
      <c r="AB60" s="122"/>
      <c r="AC60" s="122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23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24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4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O13" colorId="64" zoomScale="100" zoomScaleNormal="100" zoomScalePageLayoutView="100" workbookViewId="0">
      <selection pane="topLeft" activeCell="T6" activeCellId="1" sqref="T45:AC45 T6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6" min="4" style="0" width="10.28"/>
    <col collapsed="false" customWidth="true" hidden="false" outlineLevel="0" max="7" min="7" style="0" width="16.28"/>
    <col collapsed="false" customWidth="true" hidden="false" outlineLevel="0" max="9" min="8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60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42094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4.9691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3</v>
      </c>
      <c r="J9" s="29" t="n">
        <v>29.98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3°29,98</v>
      </c>
      <c r="P9" s="29" t="s">
        <v>13</v>
      </c>
      <c r="Q9" s="33" t="n">
        <f aca="false">IF(ISBLANK(I9),"",IF(ISBLANK(J9),"",IF(J9&gt;60,"ERREUR !!",O11*(I9+(J9/60)))))</f>
        <v>3.49966666666667</v>
      </c>
      <c r="R9" s="33"/>
      <c r="V9" s="127" t="n">
        <v>4.9715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23</v>
      </c>
      <c r="J10" s="29" t="n">
        <v>0.02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-23°0,02</v>
      </c>
      <c r="P10" s="29" t="s">
        <v>17</v>
      </c>
      <c r="Q10" s="33" t="n">
        <f aca="false">IF(ISBLANK(I10),"",IF(ISBLANK(J10),"",IF(J10&gt;60,"ERREUR !!",O12*(I10+(J10/60)))))</f>
        <v>-23.0003333333333</v>
      </c>
      <c r="R10" s="33"/>
      <c r="S10" s="35"/>
      <c r="T10" s="35"/>
      <c r="V10" s="127" t="n">
        <v>4.9704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42094</v>
      </c>
      <c r="K11" s="38"/>
      <c r="L11" s="38"/>
      <c r="M11" s="38"/>
      <c r="N11" s="39" t="str">
        <f aca="false">I9&amp;"°"&amp;J9</f>
        <v>3°29,98</v>
      </c>
      <c r="O11" s="40" t="n">
        <f aca="false">IF(P9=M10,-1,1)</f>
        <v>1</v>
      </c>
      <c r="P11" s="41" t="str">
        <f aca="false">TEXT(J11,"aaaa-mm-jj")&amp;"T"&amp;TEXT(J12,"hh:mm:ss")&amp;"z"</f>
        <v>2019-04-01T04:41:16z</v>
      </c>
      <c r="Q11" s="41"/>
      <c r="R11" s="41"/>
      <c r="T11" s="42"/>
      <c r="U11" s="42"/>
      <c r="V11" s="164" t="n">
        <v>4.9705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0.195324074074074</v>
      </c>
      <c r="K12" s="45"/>
      <c r="L12" s="45"/>
      <c r="M12" s="45"/>
      <c r="N12" s="46" t="str">
        <f aca="false">I10&amp;"°"&amp;J10</f>
        <v>23°0,02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4.9676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v>4.9749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</v>
      </c>
      <c r="S14" s="55" t="s">
        <v>24</v>
      </c>
      <c r="V14" s="189" t="n">
        <f aca="false">AVERAGE(V8:V13)</f>
        <v>4.97066666666667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4.9707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0.997047957507812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0.0200062876023113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5.01146513892891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4.970451465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0.00402268037989666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2084</v>
      </c>
      <c r="E35" s="135" t="n">
        <v>10</v>
      </c>
      <c r="F35" s="114" t="n">
        <v>2.1569</v>
      </c>
      <c r="G35" s="197" t="n">
        <v>34.7114</v>
      </c>
      <c r="H35" s="113" t="n">
        <v>500</v>
      </c>
      <c r="I35" s="135" t="n">
        <v>503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109.2831198</v>
      </c>
      <c r="K35" s="117" t="n">
        <f aca="false">IF(ISBLANK(E35),"",(0.000824493-(0.0000040899*E35)+(0.000000076438*E35^2)-(0.00000000082467*E35^3)+(0.0000000000053875*E35^4)))</f>
        <v>0.000790467005</v>
      </c>
      <c r="L35" s="117" t="n">
        <f aca="false">IF(ISBLANK(E35),"",(-0.00000572466+(0.00000010227*E35)-(0.0000000016546*E35^2)))</f>
        <v>-4.86742E-006</v>
      </c>
      <c r="M35" s="117" t="n">
        <f aca="false">IF(ISBLANK(E35),"",IF(ISBLANK(G35),(O35+(K35*35)+(L35*35^1.5)+(0.00000048314*35^2)),(O35+(K35*G35)+(L35*G35^1.5)+(0.00000048314*G35^2))))</f>
        <v>1.02672700274507</v>
      </c>
      <c r="N35" s="118" t="n">
        <f aca="false">IF(ISBLANK(D35),"",IF(ISBLANK(G35),J35*(1+0.00001*(35-20)),J35*(1+0.00001*(G35-20))))</f>
        <v>109.299196876886</v>
      </c>
      <c r="O35" s="117" t="n">
        <f aca="false">IF(ISBLANK(E35),"",(0.999842594+(0.00006793952*E35)-(0.00000909529*E35^2)+(0.0000001001685*E35^3)-(0.000000001120083*E35^4)+(0.000000000006536332*E35^5)))</f>
        <v>0.9997020815032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2.25714383522799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2.19838752579144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100.804043681282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98.1799869018456</v>
      </c>
      <c r="T35" s="32" t="n">
        <v>0.01</v>
      </c>
      <c r="U35" s="32" t="n">
        <v>0.01</v>
      </c>
      <c r="V35" s="122" t="n">
        <v>34.9</v>
      </c>
      <c r="W35" s="122" t="n">
        <v>34.1</v>
      </c>
      <c r="X35" s="122" t="n">
        <v>34.9</v>
      </c>
      <c r="Y35" s="122" t="n">
        <v>34.1</v>
      </c>
      <c r="Z35" s="32" t="n">
        <v>3.13</v>
      </c>
      <c r="AA35" s="32" t="n">
        <v>3.06</v>
      </c>
      <c r="AB35" s="122" t="n">
        <v>20.1</v>
      </c>
      <c r="AC35" s="122" t="n">
        <v>19.6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2086</v>
      </c>
      <c r="E36" s="135" t="n">
        <v>14.2</v>
      </c>
      <c r="F36" s="114" t="n">
        <v>2.4551</v>
      </c>
      <c r="G36" s="197" t="n">
        <v>35.2531</v>
      </c>
      <c r="H36" s="113" t="n">
        <v>300</v>
      </c>
      <c r="I36" s="135" t="n">
        <v>304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108.4047599</v>
      </c>
      <c r="K36" s="117" t="n">
        <f aca="false">IF(ISBLANK(E36),"",(0.000824493-(0.0000040899*E36)+(0.000000076438*E36^2)-(0.00000000082467*E36^3)+(0.0000000000053875*E36^4)))</f>
        <v>0.00077968715929526</v>
      </c>
      <c r="L36" s="117" t="n">
        <f aca="false">IF(ISBLANK(E36),"",(-0.00000572466+(0.00000010227*E36)-(0.0000000016546*E36^2)))</f>
        <v>-4.606059544E-006</v>
      </c>
      <c r="M36" s="117" t="n">
        <f aca="false">IF(ISBLANK(E36),"",IF(ISBLANK(G36),(O36+(K36*35)+(L36*35^1.5)+(0.00000048314*35^2)),(O36+(K36*G36)+(L36*G36^1.5)+(0.00000048314*G36^2))))</f>
        <v>1.02634112385111</v>
      </c>
      <c r="N36" s="118" t="n">
        <f aca="false">IF(ISBLANK(D36),"",IF(ISBLANK(G36),J36*(1+0.00001*(35-20)),J36*(1+0.00001*(G36-20))))</f>
        <v>108.421294986432</v>
      </c>
      <c r="O36" s="117" t="n">
        <f aca="false">IF(ISBLANK(E36),"",(0.999842594+(0.00006793952*E36)-(0.00000909529*E36^2)+(0.0000001001685*E36^3)-(0.000000001120083*E36^4)+(0.000000000006536332*E36^5)))</f>
        <v>0.999218404838858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2.59263433391171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2.52609417440417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115.787049352497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112.81536582889</v>
      </c>
      <c r="T36" s="32" t="n">
        <v>0.03</v>
      </c>
      <c r="U36" s="32" t="n">
        <v>0.03</v>
      </c>
      <c r="V36" s="122" t="n">
        <v>23.3</v>
      </c>
      <c r="W36" s="122" t="n">
        <v>22.8</v>
      </c>
      <c r="X36" s="122" t="n">
        <v>23.3</v>
      </c>
      <c r="Y36" s="122" t="n">
        <v>22.8</v>
      </c>
      <c r="Z36" s="32" t="n">
        <v>2.1</v>
      </c>
      <c r="AA36" s="32" t="n">
        <v>2.05</v>
      </c>
      <c r="AB36" s="32" t="n">
        <v>9.37</v>
      </c>
      <c r="AC36" s="32" t="n">
        <v>9.16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2087</v>
      </c>
      <c r="E37" s="135" t="n">
        <v>16.8</v>
      </c>
      <c r="F37" s="114" t="n">
        <v>2.3314</v>
      </c>
      <c r="G37" s="197" t="n">
        <v>35.6466</v>
      </c>
      <c r="H37" s="113" t="n">
        <v>100</v>
      </c>
      <c r="I37" s="135" t="n">
        <v>105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111.3855099</v>
      </c>
      <c r="K37" s="117" t="n">
        <f aca="false">IF(ISBLANK(E37),"",(0.000824493-(0.0000040899*E37)+(0.000000076438*E37^2)-(0.00000000082467*E37^3)+(0.0000000000053875*E37^4)))</f>
        <v>0.00077387542457088</v>
      </c>
      <c r="L37" s="117" t="n">
        <f aca="false">IF(ISBLANK(E37),"",(-0.00000572466+(0.00000010227*E37)-(0.0000000016546*E37^2)))</f>
        <v>-4.473518304E-006</v>
      </c>
      <c r="M37" s="117" t="n">
        <f aca="false">IF(ISBLANK(E37),"",IF(ISBLANK(G37),(O37+(K37*35)+(L37*35^1.5)+(0.00000048314*35^2)),(O37+(K37*G37)+(L37*G37^1.5)+(0.00000048314*G37^2))))</f>
        <v>1.02605926535389</v>
      </c>
      <c r="N37" s="118" t="n">
        <f aca="false">IF(ISBLANK(D37),"",IF(ISBLANK(G37),J37*(1+0.00001*(35-20)),J37*(1+0.00001*(G37-20))))</f>
        <v>111.402937945192</v>
      </c>
      <c r="O37" s="117" t="n">
        <f aca="false">IF(ISBLANK(E37),"",(0.999842594+(0.00006793952*E37)-(0.00000909529*E37^2)+(0.0000001001685*E37^3)-(0.000000001120083*E37^4)+(0.000000000006536332*E37^5)))</f>
        <v>0.998811407722674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2.39409609513547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2.33329221417804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106.92033160875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104.204830285191</v>
      </c>
      <c r="T37" s="32" t="n">
        <v>0.02</v>
      </c>
      <c r="U37" s="32" t="n">
        <v>0.02</v>
      </c>
      <c r="V37" s="122" t="n">
        <v>20</v>
      </c>
      <c r="W37" s="122" t="n">
        <v>19.6</v>
      </c>
      <c r="X37" s="122" t="n">
        <v>20</v>
      </c>
      <c r="Y37" s="122" t="n">
        <v>19.5</v>
      </c>
      <c r="Z37" s="32" t="n">
        <v>1.83</v>
      </c>
      <c r="AA37" s="32" t="n">
        <v>1.79</v>
      </c>
      <c r="AB37" s="32" t="n">
        <v>6.63</v>
      </c>
      <c r="AC37" s="32" t="n">
        <v>6.48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2088</v>
      </c>
      <c r="E38" s="135" t="n">
        <v>18.2</v>
      </c>
      <c r="F38" s="114" t="n">
        <v>2.2178</v>
      </c>
      <c r="G38" s="197" t="n">
        <v>35.7306</v>
      </c>
      <c r="H38" s="113" t="n">
        <v>80</v>
      </c>
      <c r="I38" s="135" t="n">
        <v>80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109.2446787</v>
      </c>
      <c r="K38" s="117" t="n">
        <f aca="false">IF(ISBLANK(E38),"",(0.000824493-(0.0000040899*E38)+(0.000000076438*E38^2)-(0.00000000082467*E38^3)+(0.0000000000053875*E38^4)))</f>
        <v>0.00077099568011126</v>
      </c>
      <c r="L38" s="117" t="n">
        <f aca="false">IF(ISBLANK(E38),"",(-0.00000572466+(0.00000010227*E38)-(0.0000000016546*E38^2)))</f>
        <v>-4.411415704E-006</v>
      </c>
      <c r="M38" s="117" t="n">
        <f aca="false">IF(ISBLANK(E38),"",IF(ISBLANK(G38),(O38+(K38*35)+(L38*35^1.5)+(0.00000048314*35^2)),(O38+(K38*G38)+(L38*G38^1.5)+(0.00000048314*G38^2))))</f>
        <v>1.02578316047485</v>
      </c>
      <c r="N38" s="118" t="n">
        <f aca="false">IF(ISBLANK(D38),"",IF(ISBLANK(G38),J38*(1+0.00001*(35-20)),J38*(1+0.00001*(G38-20))))</f>
        <v>109.261863543428</v>
      </c>
      <c r="O38" s="117" t="n">
        <f aca="false">IF(ISBLANK(E38),"",(0.999842594+(0.00006793952*E38)-(0.00000909529*E38^2)+(0.0000001001685*E38^3)-(0.000000001120083*E38^4)+(0.000000000006536332*E38^5)))</f>
        <v>0.998560399001334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2.32213433488918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2.26376726033817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103.706519396151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101.099845846703</v>
      </c>
      <c r="T38" s="32" t="n">
        <v>0.1</v>
      </c>
      <c r="U38" s="32" t="n">
        <v>0.1</v>
      </c>
      <c r="V38" s="122" t="n">
        <v>18.6</v>
      </c>
      <c r="W38" s="122" t="n">
        <v>18.2</v>
      </c>
      <c r="X38" s="122" t="n">
        <v>18.5</v>
      </c>
      <c r="Y38" s="122" t="n">
        <v>18.1</v>
      </c>
      <c r="Z38" s="32" t="n">
        <v>1.65</v>
      </c>
      <c r="AA38" s="32" t="n">
        <v>1.61</v>
      </c>
      <c r="AB38" s="32" t="n">
        <v>5.32</v>
      </c>
      <c r="AC38" s="32" t="n">
        <v>5.2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2089</v>
      </c>
      <c r="E39" s="135" t="n">
        <v>18.2</v>
      </c>
      <c r="F39" s="114" t="n">
        <v>2.2431</v>
      </c>
      <c r="G39" s="197" t="n">
        <v>35.72955</v>
      </c>
      <c r="H39" s="113" t="n">
        <v>80</v>
      </c>
      <c r="I39" s="135" t="n">
        <v>80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110.1532969</v>
      </c>
      <c r="K39" s="117" t="n">
        <f aca="false">IF(ISBLANK(E39),"",(0.000824493-(0.0000040899*E39)+(0.000000076438*E39^2)-(0.00000000082467*E39^3)+(0.0000000000053875*E39^4)))</f>
        <v>0.00077099568011126</v>
      </c>
      <c r="L39" s="117" t="n">
        <f aca="false">IF(ISBLANK(E39),"",(-0.00000572466+(0.00000010227*E39)-(0.0000000016546*E39^2)))</f>
        <v>-4.411415704E-006</v>
      </c>
      <c r="M39" s="117" t="n">
        <f aca="false">IF(ISBLANK(E39),"",IF(ISBLANK(G39),(O39+(K39*35)+(L39*35^1.5)+(0.00000048314*35^2)),(O39+(K39*G39)+(L39*G39^1.5)+(0.00000048314*G39^2))))</f>
        <v>1.02578235620917</v>
      </c>
      <c r="N39" s="118" t="n">
        <f aca="false">IF(ISBLANK(D39),"",IF(ISBLANK(G39),J39*(1+0.00001*(35-20)),J39*(1+0.00001*(G39-20))))</f>
        <v>110.170623517913</v>
      </c>
      <c r="O39" s="117" t="n">
        <f aca="false">IF(ISBLANK(E39),"",(0.999842594+(0.00006793952*E39)-(0.00000909529*E39^2)+(0.0000001001685*E39^3)-(0.000000001120083*E39^4)+(0.000000000006536332*E39^5)))</f>
        <v>0.998560399001334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2.3290689096312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2.27052931407243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104.016217504129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101.401839166475</v>
      </c>
      <c r="T39" s="32" t="n">
        <v>0.07</v>
      </c>
      <c r="U39" s="32" t="n">
        <v>0.07</v>
      </c>
      <c r="V39" s="122" t="n">
        <v>18.6</v>
      </c>
      <c r="W39" s="122" t="n">
        <v>18.2</v>
      </c>
      <c r="X39" s="122" t="n">
        <v>18.5</v>
      </c>
      <c r="Y39" s="122" t="n">
        <v>18.1</v>
      </c>
      <c r="Z39" s="32" t="n">
        <v>1.6</v>
      </c>
      <c r="AA39" s="32" t="n">
        <v>1.56</v>
      </c>
      <c r="AB39" s="32" t="n">
        <v>5.31</v>
      </c>
      <c r="AC39" s="32" t="n">
        <v>5.19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IF(ISBLANK(VLOOKUP(#REF!,'Volumes flacons'!A5:C623,3)),0,1)</f>
        <v>1</v>
      </c>
      <c r="B40" s="111" t="n">
        <f aca="false">IF(ISBLANK(#REF!),0,IF(ISBLANK(#REF!),0,IF(ISBLANK(#REF!),0,1)))</f>
        <v>1</v>
      </c>
      <c r="C40" s="112" t="n">
        <v>6</v>
      </c>
      <c r="D40" s="113" t="n">
        <v>2090</v>
      </c>
      <c r="E40" s="135" t="n">
        <v>20.2</v>
      </c>
      <c r="F40" s="114" t="n">
        <v>2.9558</v>
      </c>
      <c r="G40" s="197" t="n">
        <v>35.83135</v>
      </c>
      <c r="H40" s="113" t="n">
        <v>60</v>
      </c>
      <c r="I40" s="135" t="n">
        <v>61</v>
      </c>
      <c r="J40" s="116" t="n">
        <f aca="false">IF(ISBLANK(D40),"",IF(VLOOKUP(D40,'Volumes flacons'!$A$5:$C$1023,2)=0,"",IF(D40&gt;'Volumes flacons'!$A$1023,"Mauvais numéro",IF(D40&lt;'Volumes flacons'!$A$5,"Mauvais numéro",(VLOOKUP(D40,'Volumes flacons'!$A$5:$C$1023,3))))))</f>
        <v>112.0080027</v>
      </c>
      <c r="K40" s="117" t="n">
        <f aca="false">IF(ISBLANK(E40),"",(0.000824493-(0.0000040899*E40)+(0.000000076438*E40^2)-(0.00000000082467*E40^3)+(0.0000000000053875*E40^4)))</f>
        <v>0.00076716651557126</v>
      </c>
      <c r="L40" s="117" t="n">
        <f aca="false">IF(ISBLANK(E40),"",(-0.00000572466+(0.00000010227*E40)-(0.0000000016546*E40^2)))</f>
        <v>-4.333948984E-006</v>
      </c>
      <c r="M40" s="117" t="n">
        <f aca="false">IF(ISBLANK(E40),"",IF(ISBLANK(G40),(O40+(K40*35)+(L40*35^1.5)+(0.00000048314*35^2)),(O40+(K40*G40)+(L40*G40^1.5)+(0.00000048314*G40^2))))</f>
        <v>1.02534419899305</v>
      </c>
      <c r="N40" s="118" t="n">
        <f aca="false">IF(ISBLANK(D40),"",IF(ISBLANK(G40),J40*(1+0.00001*(35-20)),J40*(1+0.00001*(G40-20))))</f>
        <v>112.025735078935</v>
      </c>
      <c r="O40" s="117" t="n">
        <f aca="false">IF(ISBLANK(E40),"",(0.999842594+(0.00006793952*E40)-(0.00000909529*E40^2)+(0.0000001001685*E40^3)-(0.000000001120083*E40^4)+(0.000000000006536332*E40^5)))</f>
        <v>0.998164852962328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>3.02228210665448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2.94757810072221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134.975118883189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131.638837978254</v>
      </c>
      <c r="T40" s="32" t="n">
        <v>0.35</v>
      </c>
      <c r="U40" s="32" t="n">
        <v>0.34</v>
      </c>
      <c r="V40" s="32" t="n">
        <v>9.81</v>
      </c>
      <c r="W40" s="32" t="n">
        <v>9.59</v>
      </c>
      <c r="X40" s="32" t="n">
        <v>9.46</v>
      </c>
      <c r="Y40" s="32" t="n">
        <v>9.24</v>
      </c>
      <c r="Z40" s="32" t="n">
        <v>0.91</v>
      </c>
      <c r="AA40" s="32" t="n">
        <v>0.89</v>
      </c>
      <c r="AB40" s="32" t="n">
        <v>3.87</v>
      </c>
      <c r="AC40" s="32" t="n">
        <v>3.78</v>
      </c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2091</v>
      </c>
      <c r="E41" s="135" t="n">
        <v>26.8</v>
      </c>
      <c r="F41" s="114" t="n">
        <v>4.2982</v>
      </c>
      <c r="G41" s="197" t="n">
        <v>35.8465</v>
      </c>
      <c r="H41" s="113" t="n">
        <v>40</v>
      </c>
      <c r="I41" s="135" t="n">
        <v>40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108.7705801</v>
      </c>
      <c r="K41" s="117" t="n">
        <f aca="false">IF(ISBLANK(E41),"",(0.000824493-(0.0000040899*E41)+(0.000000076438*E41^2)-(0.00000000082467*E41^3)+(0.0000000000053875*E41^4)))</f>
        <v>0.00075668981744288</v>
      </c>
      <c r="L41" s="117" t="n">
        <f aca="false">IF(ISBLANK(E41),"",(-0.00000572466+(0.00000010227*E41)-(0.0000000016546*E41^2)))</f>
        <v>-4.172223904E-006</v>
      </c>
      <c r="M41" s="117" t="n">
        <f aca="false">IF(ISBLANK(E41),"",IF(ISBLANK(G41),(O41+(K41*35)+(L41*35^1.5)+(0.00000048314*35^2)),(O41+(K41*G41)+(L41*G41^1.5)+(0.00000048314*G41^2))))</f>
        <v>1.02342150966046</v>
      </c>
      <c r="N41" s="118" t="n">
        <f aca="false">IF(ISBLANK(D41),"",IF(ISBLANK(G41),J41*(1+0.00001*(35-20)),J41*(1+0.00001*(G41-20))))</f>
        <v>108.787816429976</v>
      </c>
      <c r="O41" s="117" t="n">
        <f aca="false">IF(ISBLANK(E41),"",(0.999842594+(0.00006793952*E41)-(0.00000909529*E41^2)+(0.0000001001685*E41^3)-(0.000000001120083*E41^4)+(0.000000000006536332*E41^5)))</f>
        <v>0.996571449543413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4.53547491782457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4.43167832121223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202.554309830045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197.918753825338</v>
      </c>
      <c r="T41" s="32" t="n">
        <v>0</v>
      </c>
      <c r="U41" s="32" t="n">
        <v>0</v>
      </c>
      <c r="V41" s="32" t="n">
        <v>0.01</v>
      </c>
      <c r="W41" s="32" t="n">
        <v>0.01</v>
      </c>
      <c r="X41" s="32" t="n">
        <v>0.01</v>
      </c>
      <c r="Y41" s="32" t="n">
        <v>0.01</v>
      </c>
      <c r="Z41" s="32" t="n">
        <v>0.06</v>
      </c>
      <c r="AA41" s="32" t="n">
        <v>0.06</v>
      </c>
      <c r="AB41" s="32" t="n">
        <v>1.29</v>
      </c>
      <c r="AC41" s="32" t="n">
        <v>1.26</v>
      </c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2092</v>
      </c>
      <c r="E42" s="135" t="n">
        <v>28.2</v>
      </c>
      <c r="F42" s="114" t="n">
        <v>4.2232</v>
      </c>
      <c r="G42" s="197" t="n">
        <v>35.577</v>
      </c>
      <c r="H42" s="113" t="n">
        <v>20</v>
      </c>
      <c r="I42" s="135" t="n">
        <v>21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107.2141383</v>
      </c>
      <c r="K42" s="117" t="n">
        <f aca="false">IF(ISBLANK(E42),"",(0.000824493-(0.0000040899*E42)+(0.000000076438*E42^2)-(0.00000000082467*E42^3)+(0.0000000000053875*E42^4)))</f>
        <v>0.00075485760789126</v>
      </c>
      <c r="L42" s="117" t="n">
        <f aca="false">IF(ISBLANK(E42),"",(-0.00000572466+(0.00000010227*E42)-(0.0000000016546*E42^2)))</f>
        <v>-4.156450104E-006</v>
      </c>
      <c r="M42" s="117" t="n">
        <f aca="false">IF(ISBLANK(E42),"",IF(ISBLANK(G42),(O42+(K42*35)+(L42*35^1.5)+(0.00000048314*35^2)),(O42+(K42*G42)+(L42*G42^1.5)+(0.00000048314*G42^2))))</f>
        <v>1.02276520002214</v>
      </c>
      <c r="N42" s="118" t="n">
        <f aca="false">IF(ISBLANK(D42),"",IF(ISBLANK(G42),J42*(1+0.00001*(35-20)),J42*(1+0.00001*(G42-20))))</f>
        <v>107.230839046323</v>
      </c>
      <c r="O42" s="117" t="n">
        <f aca="false">IF(ISBLANK(E42),"",(0.999842594+(0.00006793952*E42)-(0.00000909529*E42^2)+(0.0000001001685*E42^3)-(0.000000001120083*E42^4)+(0.000000000006536332*E42^5)))</f>
        <v>0.996180125720464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4.52200415738761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4.42135121266321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201.952705668931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197.457545157539</v>
      </c>
      <c r="T42" s="32" t="n">
        <v>0</v>
      </c>
      <c r="U42" s="32" t="n">
        <v>0</v>
      </c>
      <c r="V42" s="32" t="n">
        <v>0.01</v>
      </c>
      <c r="W42" s="32" t="n">
        <v>0.01</v>
      </c>
      <c r="X42" s="32" t="n">
        <v>0.01</v>
      </c>
      <c r="Y42" s="32" t="n">
        <v>0.01</v>
      </c>
      <c r="Z42" s="32" t="n">
        <v>0.06</v>
      </c>
      <c r="AA42" s="32" t="n">
        <v>0.06</v>
      </c>
      <c r="AB42" s="32" t="n">
        <v>1.01</v>
      </c>
      <c r="AC42" s="32" t="n">
        <v>0.99</v>
      </c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2093</v>
      </c>
      <c r="E43" s="135" t="n">
        <v>28.2</v>
      </c>
      <c r="F43" s="114" t="n">
        <v>4.3046</v>
      </c>
      <c r="G43" s="197" t="n">
        <v>35.5785</v>
      </c>
      <c r="H43" s="113" t="n">
        <v>0</v>
      </c>
      <c r="I43" s="135" t="n">
        <v>2.2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109.1211631</v>
      </c>
      <c r="K43" s="117" t="n">
        <f aca="false">IF(ISBLANK(E43),"",(0.000824493-(0.0000040899*E43)+(0.000000076438*E43^2)-(0.00000000082467*E43^3)+(0.0000000000053875*E43^4)))</f>
        <v>0.00075485760789126</v>
      </c>
      <c r="L43" s="117" t="n">
        <f aca="false">IF(ISBLANK(E43),"",(-0.00000572466+(0.00000010227*E43)-(0.0000000016546*E43^2)))</f>
        <v>-4.156450104E-006</v>
      </c>
      <c r="M43" s="117" t="n">
        <f aca="false">IF(ISBLANK(E43),"",IF(ISBLANK(G43),(O43+(K43*35)+(L43*35^1.5)+(0.00000048314*35^2)),(O43+(K43*G43)+(L43*G43^1.5)+(0.00000048314*G43^2))))</f>
        <v>1.02276632809362</v>
      </c>
      <c r="N43" s="118" t="n">
        <f aca="false">IF(ISBLANK(D43),"",IF(ISBLANK(G43),J43*(1+0.00001*(35-20)),J43*(1+0.00001*(G43-20))))</f>
        <v>109.138162540394</v>
      </c>
      <c r="O43" s="117" t="n">
        <f aca="false">IF(ISBLANK(E43),"",(0.999842594+(0.00006793952*E43)-(0.00000909529*E43^2)+(0.0000001001685*E43^3)-(0.000000001120083*E43^4)+(0.000000000006536332*E43^5)))</f>
        <v>0.996180125720464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4.52739458970284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4.42661677975031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202.193442376129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197.692705383649</v>
      </c>
      <c r="T43" s="32" t="n">
        <v>0</v>
      </c>
      <c r="U43" s="32" t="n">
        <v>0</v>
      </c>
      <c r="V43" s="32" t="n">
        <v>0.01</v>
      </c>
      <c r="W43" s="32" t="n">
        <v>0.01</v>
      </c>
      <c r="X43" s="32" t="n">
        <v>0.02</v>
      </c>
      <c r="Y43" s="32" t="n">
        <v>0.02</v>
      </c>
      <c r="Z43" s="32" t="n">
        <v>0.08</v>
      </c>
      <c r="AA43" s="32" t="n">
        <v>0.08</v>
      </c>
      <c r="AB43" s="32" t="n">
        <v>0.99</v>
      </c>
      <c r="AC43" s="32" t="n">
        <v>0.97</v>
      </c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0</v>
      </c>
      <c r="C44" s="112" t="n">
        <v>10</v>
      </c>
      <c r="D44" s="113"/>
      <c r="E44" s="135"/>
      <c r="F44" s="114"/>
      <c r="G44" s="197"/>
      <c r="H44" s="113"/>
      <c r="I44" s="135"/>
      <c r="J44" s="116" t="str">
        <f aca="false">IF(ISBLANK(D44),"",IF(VLOOKUP(D44,'Volumes flacons'!$A$5:$C$1023,2)=0,"",IF(D44&gt;'Volumes flacons'!$A$1023,"Mauvais numéro",IF(D44&lt;'Volumes flacons'!$A$5,"Mauvais numéro",(VLOOKUP(D44,'Volumes flacons'!$A$5:$C$1023,3))))))</f>
        <v/>
      </c>
      <c r="K44" s="117" t="str">
        <f aca="false">IF(ISBLANK(E44),"",(0.000824493-(0.0000040899*E44)+(0.000000076438*E44^2)-(0.00000000082467*E44^3)+(0.0000000000053875*E44^4)))</f>
        <v/>
      </c>
      <c r="L44" s="117" t="str">
        <f aca="false">IF(ISBLANK(E44),"",(-0.00000572466+(0.00000010227*E44)-(0.0000000016546*E44^2)))</f>
        <v/>
      </c>
      <c r="M44" s="117" t="str">
        <f aca="false">IF(ISBLANK(E44),"",IF(ISBLANK(G44),(O44+(K44*35)+(L44*35^1.5)+(0.00000048314*35^2)),(O44+(K44*G44)+(L44*G44^1.5)+(0.00000048314*G44^2))))</f>
        <v/>
      </c>
      <c r="N44" s="118" t="str">
        <f aca="false">IF(ISBLANK(D44),"",IF(ISBLANK(G44),J44*(1+0.00001*(35-20)),J44*(1+0.00001*(G44-20))))</f>
        <v/>
      </c>
      <c r="O44" s="117" t="str">
        <f aca="false">IF(ISBLANK(E44),"",(0.999842594+(0.00006793952*E44)-(0.00000909529*E44^2)+(0.0000001001685*E44^3)-(0.000000001120083*E44^4)+(0.000000000006536332*E44^5)))</f>
        <v/>
      </c>
      <c r="P44" s="119" t="str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/>
      </c>
      <c r="Q44" s="120" t="str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/>
      </c>
      <c r="R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/>
      </c>
      <c r="S44" s="121" t="str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/>
      </c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</row>
    <row r="45" customFormat="false" ht="15.75" hidden="false" customHeight="false" outlineLevel="0" collapsed="false">
      <c r="A45" s="110"/>
      <c r="B45" s="111" t="n">
        <f aca="false">IF(ISBLANK(D45),0,IF(ISBLANK(E45),0,IF(ISBLANK(F45),0,1)))</f>
        <v>0</v>
      </c>
      <c r="C45" s="112" t="n">
        <v>11</v>
      </c>
      <c r="D45" s="113"/>
      <c r="E45" s="135"/>
      <c r="F45" s="114"/>
      <c r="G45" s="197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35"/>
      <c r="F46" s="114"/>
      <c r="G46" s="197"/>
      <c r="H46" s="113"/>
      <c r="I46" s="135"/>
      <c r="J46" s="116" t="str">
        <f aca="false">IF(ISBLANK(D46),"",IF(VLOOKUP(D46,'Volumes flacons'!$A$5:$C$1023,2)=0,"",IF(D46&gt;'Volumes flacons'!$A$1023,"Mauvais numéro",IF(D46&lt;'Volumes flacons'!$A$5,"Mauvais numéro",(VLOOKUP(D46,'Volumes flacons'!$A$5:$C$1023,3))))))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32"/>
      <c r="U46" s="32"/>
      <c r="V46" s="122"/>
      <c r="W46" s="122"/>
      <c r="X46" s="122"/>
      <c r="Y46" s="122"/>
      <c r="Z46" s="32"/>
      <c r="AA46" s="32"/>
      <c r="AB46" s="122"/>
      <c r="AC46" s="122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</row>
    <row r="47" customFormat="false" ht="15.75" hidden="false" customHeight="false" outlineLevel="0" collapsed="false">
      <c r="A47" s="110"/>
      <c r="B47" s="111"/>
      <c r="C47" s="112" t="n">
        <v>13</v>
      </c>
      <c r="D47" s="113"/>
      <c r="E47" s="135"/>
      <c r="F47" s="114"/>
      <c r="G47" s="197"/>
      <c r="H47" s="113"/>
      <c r="I47" s="135"/>
      <c r="J47" s="116"/>
      <c r="K47" s="117"/>
      <c r="L47" s="117"/>
      <c r="M47" s="117"/>
      <c r="N47" s="118"/>
      <c r="O47" s="117"/>
      <c r="P47" s="119"/>
      <c r="Q47" s="120"/>
      <c r="R47" s="121"/>
      <c r="S47" s="121"/>
      <c r="T47" s="32"/>
      <c r="U47" s="32"/>
      <c r="V47" s="122"/>
      <c r="W47" s="122"/>
      <c r="X47" s="122"/>
      <c r="Y47" s="122"/>
      <c r="Z47" s="32"/>
      <c r="AA47" s="32"/>
      <c r="AB47" s="122"/>
      <c r="AC47" s="122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35"/>
      <c r="F48" s="114"/>
      <c r="G48" s="197"/>
      <c r="H48" s="113"/>
      <c r="I48" s="135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/>
      <c r="B49" s="111"/>
      <c r="C49" s="112" t="n">
        <v>15</v>
      </c>
      <c r="D49" s="113"/>
      <c r="E49" s="135"/>
      <c r="F49" s="114"/>
      <c r="G49" s="197"/>
      <c r="H49" s="113"/>
      <c r="I49" s="135"/>
      <c r="J49" s="116"/>
      <c r="K49" s="117"/>
      <c r="L49" s="117"/>
      <c r="M49" s="117"/>
      <c r="N49" s="118"/>
      <c r="O49" s="117"/>
      <c r="P49" s="119"/>
      <c r="Q49" s="120"/>
      <c r="R49" s="121"/>
      <c r="S49" s="121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35"/>
      <c r="F50" s="114"/>
      <c r="G50" s="259"/>
      <c r="H50" s="156"/>
      <c r="I50" s="159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23.2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277"/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8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276"/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17</v>
      </c>
      <c r="D55" s="113"/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32"/>
      <c r="U55" s="32"/>
      <c r="V55" s="122"/>
      <c r="W55" s="122"/>
      <c r="X55" s="122"/>
      <c r="Y55" s="122"/>
      <c r="Z55" s="32"/>
      <c r="AA55" s="32"/>
      <c r="AB55" s="122"/>
      <c r="AC55" s="122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18</v>
      </c>
      <c r="D56" s="113"/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19</v>
      </c>
      <c r="D57" s="113"/>
      <c r="E57" s="113"/>
      <c r="F57" s="124"/>
      <c r="G57" s="115"/>
      <c r="H57" s="113"/>
      <c r="I57" s="113"/>
      <c r="J57" s="116" t="s">
        <v>99</v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20</v>
      </c>
      <c r="D58" s="113"/>
      <c r="E58" s="113"/>
      <c r="F58" s="124"/>
      <c r="G58" s="115"/>
      <c r="H58" s="113"/>
      <c r="I58" s="113"/>
      <c r="J58" s="116" t="s">
        <v>99</v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21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22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32"/>
      <c r="U60" s="32"/>
      <c r="V60" s="122"/>
      <c r="W60" s="122"/>
      <c r="X60" s="122"/>
      <c r="Y60" s="122"/>
      <c r="Z60" s="32"/>
      <c r="AA60" s="32"/>
      <c r="AB60" s="122"/>
      <c r="AC60" s="122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23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24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4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X16" activeCellId="1" sqref="T45:AC45 AX16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6" min="4" style="0" width="10.28"/>
    <col collapsed="false" customWidth="true" hidden="false" outlineLevel="0" max="7" min="7" style="0" width="16.28"/>
    <col collapsed="false" customWidth="true" hidden="false" outlineLevel="0" max="9" min="8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9" min="17" style="0" width="10.28"/>
    <col collapsed="false" customWidth="true" hidden="false" outlineLevel="0" max="30" min="30" style="0" width="13.57"/>
    <col collapsed="false" customWidth="true" hidden="false" outlineLevel="0" max="31" min="31" style="0" width="16.57"/>
    <col collapsed="false" customWidth="true" hidden="false" outlineLevel="0" max="32" min="32" style="0" width="9.14"/>
    <col collapsed="false" customWidth="true" hidden="false" outlineLevel="0" max="33" min="33" style="0" width="26.15"/>
    <col collapsed="false" customWidth="true" hidden="false" outlineLevel="0" max="34" min="34" style="0" width="12.71"/>
    <col collapsed="false" customWidth="true" hidden="false" outlineLevel="0" max="35" min="35" style="0" width="11.14"/>
    <col collapsed="false" customWidth="true" hidden="false" outlineLevel="0" max="36" min="36" style="0" width="14.28"/>
    <col collapsed="false" customWidth="true" hidden="false" outlineLevel="0" max="37" min="37" style="0" width="12"/>
    <col collapsed="false" customWidth="true" hidden="false" outlineLevel="0" max="38" min="38" style="0" width="26.57"/>
    <col collapsed="false" customWidth="true" hidden="false" outlineLevel="0" max="39" min="39" style="0" width="14.43"/>
    <col collapsed="false" customWidth="true" hidden="false" outlineLevel="0" max="40" min="40" style="0" width="11"/>
    <col collapsed="false" customWidth="true" hidden="false" outlineLevel="0" max="41" min="41" style="0" width="12.28"/>
    <col collapsed="false" customWidth="true" hidden="false" outlineLevel="0" max="42" min="42" style="0" width="10.71"/>
    <col collapsed="false" customWidth="true" hidden="false" outlineLevel="0" max="43" min="43" style="0" width="6.28"/>
    <col collapsed="false" customWidth="true" hidden="false" outlineLevel="0" max="44" min="44" style="0" width="19.43"/>
    <col collapsed="false" customWidth="true" hidden="false" outlineLevel="0" max="45" min="45" style="0" width="12.85"/>
    <col collapsed="false" customWidth="true" hidden="false" outlineLevel="0" max="46" min="46" style="0" width="17.57"/>
    <col collapsed="false" customWidth="true" hidden="false" outlineLevel="0" max="47" min="47" style="0" width="14.43"/>
    <col collapsed="false" customWidth="true" hidden="false" outlineLevel="0" max="48" min="48" style="0" width="13.57"/>
    <col collapsed="false" customWidth="true" hidden="false" outlineLevel="0" max="49" min="49" style="0" width="13.71"/>
    <col collapsed="false" customWidth="true" hidden="false" outlineLevel="0" max="50" min="50" style="0" width="19.71"/>
    <col collapsed="false" customWidth="true" hidden="false" outlineLevel="0" max="51" min="51" style="0" width="13.14"/>
    <col collapsed="false" customWidth="true" hidden="false" outlineLevel="0" max="52" min="52" style="0" width="17.43"/>
    <col collapsed="false" customWidth="true" hidden="false" outlineLevel="0" max="53" min="53" style="0" width="13.28"/>
    <col collapsed="false" customWidth="true" hidden="false" outlineLevel="0" max="54" min="54" style="0" width="12.43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 t="n">
        <v>60</v>
      </c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 t="n">
        <v>1</v>
      </c>
      <c r="Q6" s="14"/>
      <c r="R6" s="15" t="s">
        <v>5</v>
      </c>
      <c r="S6" s="15"/>
      <c r="T6" s="16" t="n">
        <v>42094</v>
      </c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  <c r="V8" s="127" t="n">
        <v>4.9691</v>
      </c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 t="n">
        <v>4</v>
      </c>
      <c r="J9" s="29" t="n">
        <v>0.06</v>
      </c>
      <c r="K9" s="30" t="s">
        <v>12</v>
      </c>
      <c r="L9" s="31" t="str">
        <f aca="false">IF(P9=M9,"+","-")</f>
        <v>+</v>
      </c>
      <c r="M9" s="30" t="s">
        <v>13</v>
      </c>
      <c r="N9" s="30" t="s">
        <v>14</v>
      </c>
      <c r="O9" s="32" t="str">
        <f aca="false">IF(ISBLANK(I9),"",IF(ISBLANK(J9),"",IF(P9=M10,L9&amp;N11,N11)))</f>
        <v>4°0,06</v>
      </c>
      <c r="P9" s="29" t="s">
        <v>13</v>
      </c>
      <c r="Q9" s="33" t="n">
        <f aca="false">IF(ISBLANK(I9),"",IF(ISBLANK(J9),"",IF(J9&gt;60,"ERREUR !!",O11*(I9+(J9/60)))))</f>
        <v>4.001</v>
      </c>
      <c r="R9" s="33"/>
      <c r="V9" s="127" t="n">
        <v>4.9715</v>
      </c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 t="n">
        <v>22</v>
      </c>
      <c r="J10" s="29" t="n">
        <v>59.99</v>
      </c>
      <c r="K10" s="30" t="s">
        <v>12</v>
      </c>
      <c r="L10" s="31" t="str">
        <f aca="false">IF(P10=N9,"+","-")</f>
        <v>-</v>
      </c>
      <c r="M10" s="30" t="s">
        <v>16</v>
      </c>
      <c r="N10" s="30" t="s">
        <v>17</v>
      </c>
      <c r="O10" s="34" t="str">
        <f aca="false">IF(ISBLANK(I10),"",IF(ISBLANK(J10),"",IF(P10=N10,L10&amp;N12,N12)))</f>
        <v>-22°59,99</v>
      </c>
      <c r="P10" s="29" t="s">
        <v>17</v>
      </c>
      <c r="Q10" s="33" t="n">
        <f aca="false">IF(ISBLANK(I10),"",IF(ISBLANK(J10),"",IF(J10&gt;60,"ERREUR !!",O12*(I10+(J10/60)))))</f>
        <v>-22.9998333333333</v>
      </c>
      <c r="R10" s="33"/>
      <c r="S10" s="35"/>
      <c r="T10" s="35"/>
      <c r="V10" s="127" t="n">
        <v>4.9704</v>
      </c>
      <c r="Y10" s="0" t="s">
        <v>99</v>
      </c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 t="n">
        <v>42094</v>
      </c>
      <c r="K11" s="38"/>
      <c r="L11" s="38"/>
      <c r="M11" s="38"/>
      <c r="N11" s="39" t="str">
        <f aca="false">I9&amp;"°"&amp;J9</f>
        <v>4°0,06</v>
      </c>
      <c r="O11" s="40" t="n">
        <f aca="false">IF(P9=M10,-1,1)</f>
        <v>1</v>
      </c>
      <c r="P11" s="41" t="str">
        <f aca="false">TEXT(J11,"aaaa-mm-jj")&amp;"T"&amp;TEXT(J12,"hh:mm:ss")&amp;"z"</f>
        <v>2019-04-01T09:19:33z</v>
      </c>
      <c r="Q11" s="41"/>
      <c r="R11" s="41"/>
      <c r="T11" s="42"/>
      <c r="U11" s="42"/>
      <c r="V11" s="164" t="n">
        <v>4.9705</v>
      </c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 t="n">
        <v>0.388576388888889</v>
      </c>
      <c r="K12" s="45"/>
      <c r="L12" s="45"/>
      <c r="M12" s="45"/>
      <c r="N12" s="46" t="str">
        <f aca="false">I10&amp;"°"&amp;J10</f>
        <v>22°59,99</v>
      </c>
      <c r="O12" s="40" t="n">
        <f aca="false">IF(P10=N10,-1,1)</f>
        <v>-1</v>
      </c>
      <c r="P12" s="41"/>
      <c r="Q12" s="41"/>
      <c r="R12" s="41"/>
      <c r="T12" s="42"/>
      <c r="U12" s="42"/>
      <c r="V12" s="164" t="n">
        <v>4.9676</v>
      </c>
      <c r="W12" s="5"/>
    </row>
    <row r="13" customFormat="false" ht="15.75" hidden="false" customHeight="false" outlineLevel="0" collapsed="false">
      <c r="A13" s="0" t="s">
        <v>158</v>
      </c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  <c r="V13" s="127" t="n">
        <v>4.9749</v>
      </c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25</v>
      </c>
      <c r="S14" s="55" t="s">
        <v>24</v>
      </c>
      <c r="V14" s="189" t="n">
        <f aca="false">AVERAGE(V8:V13)</f>
        <v>4.97066666666667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26</v>
      </c>
      <c r="R15" s="154" t="n">
        <v>25</v>
      </c>
      <c r="S15" s="60" t="s">
        <v>24</v>
      </c>
    </row>
    <row r="16" customFormat="false" ht="15" hidden="false" customHeight="false" outlineLevel="0" collapsed="false">
      <c r="A16" s="0" t="s">
        <v>99</v>
      </c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28</v>
      </c>
      <c r="R16" s="155" t="n">
        <v>4.9707</v>
      </c>
      <c r="S16" s="60" t="s">
        <v>29</v>
      </c>
      <c r="U16" s="0" t="s">
        <v>99</v>
      </c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31</v>
      </c>
      <c r="R17" s="66" t="n">
        <v>0.006</v>
      </c>
      <c r="S17" s="67" t="s">
        <v>29</v>
      </c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0.997047957507812</v>
      </c>
      <c r="Q18" s="70"/>
      <c r="R18" s="6"/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35</v>
      </c>
      <c r="P19" s="72" t="n">
        <f aca="false">$P$24*($P$18/'Titre d''iodate'!E19)</f>
        <v>0.0200062876023113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37</v>
      </c>
      <c r="P20" s="72" t="n">
        <f aca="false">5+'Correction de volume'!G8</f>
        <v>5.0112145782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39</v>
      </c>
      <c r="P21" s="72" t="n">
        <f aca="false">P20*(1+0.00001*(R14-20))</f>
        <v>5.01146513892891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41</v>
      </c>
      <c r="P22" s="73" t="n">
        <f aca="false">$R$16*(1+0.00001*(20-$R$14))</f>
        <v>4.970451465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43</v>
      </c>
      <c r="P23" s="73" t="n">
        <f aca="false">$R$17*(1+0.00001*(20-$R$14))</f>
        <v>0.0059997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45</v>
      </c>
      <c r="P24" s="58" t="n">
        <f aca="false">MAX('Titre d''iodate'!F7:F10)</f>
        <v>0.0200295307378456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47</v>
      </c>
      <c r="P25" s="58" t="n">
        <f aca="false">IF(ISBLANK(R14),"",IF(ISBLANK(P21),"",IF(ISBLANK(R17),"",(($P$24*$P$18)/($P$22-$P$23)))))</f>
        <v>0.00402268037989666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2+('Correction de volume'!G10+'Correction de volume'!G9)</f>
        <v>2.0304947874772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85" t="s">
        <v>54</v>
      </c>
      <c r="D31" s="86" t="s">
        <v>55</v>
      </c>
      <c r="E31" s="86" t="s">
        <v>56</v>
      </c>
      <c r="F31" s="86" t="s">
        <v>57</v>
      </c>
      <c r="G31" s="86" t="s">
        <v>58</v>
      </c>
      <c r="H31" s="86" t="s">
        <v>59</v>
      </c>
      <c r="I31" s="86" t="s">
        <v>60</v>
      </c>
      <c r="J31" s="86" t="s">
        <v>61</v>
      </c>
      <c r="K31" s="86" t="s">
        <v>62</v>
      </c>
      <c r="L31" s="86" t="s">
        <v>63</v>
      </c>
      <c r="M31" s="86" t="s">
        <v>64</v>
      </c>
      <c r="N31" s="86" t="s">
        <v>65</v>
      </c>
      <c r="O31" s="86" t="s">
        <v>66</v>
      </c>
      <c r="P31" s="87" t="s">
        <v>67</v>
      </c>
      <c r="Q31" s="87"/>
      <c r="R31" s="87"/>
      <c r="S31" s="87"/>
      <c r="T31" s="88" t="s">
        <v>68</v>
      </c>
      <c r="U31" s="88"/>
      <c r="V31" s="88" t="s">
        <v>69</v>
      </c>
      <c r="W31" s="88"/>
      <c r="X31" s="88" t="s">
        <v>70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85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7"/>
      <c r="Q32" s="87"/>
      <c r="R32" s="87"/>
      <c r="S32" s="87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94" t="s">
        <v>98</v>
      </c>
      <c r="D33" s="95" t="s">
        <v>99</v>
      </c>
      <c r="E33" s="95" t="s">
        <v>24</v>
      </c>
      <c r="F33" s="96" t="s">
        <v>100</v>
      </c>
      <c r="G33" s="97"/>
      <c r="H33" s="96" t="s">
        <v>101</v>
      </c>
      <c r="I33" s="96" t="s">
        <v>102</v>
      </c>
      <c r="J33" s="96" t="s">
        <v>100</v>
      </c>
      <c r="K33" s="97"/>
      <c r="L33" s="97"/>
      <c r="M33" s="97"/>
      <c r="N33" s="97"/>
      <c r="O33" s="97"/>
      <c r="P33" s="98" t="s">
        <v>103</v>
      </c>
      <c r="Q33" s="98"/>
      <c r="R33" s="98" t="s">
        <v>104</v>
      </c>
      <c r="S33" s="98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2" t="s">
        <v>121</v>
      </c>
      <c r="AJ33" s="101" t="s">
        <v>122</v>
      </c>
      <c r="AK33" s="102" t="s">
        <v>123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2" t="s">
        <v>129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94"/>
      <c r="D34" s="95"/>
      <c r="E34" s="95"/>
      <c r="F34" s="96"/>
      <c r="G34" s="97"/>
      <c r="H34" s="96"/>
      <c r="I34" s="96"/>
      <c r="J34" s="96"/>
      <c r="K34" s="105"/>
      <c r="L34" s="105"/>
      <c r="M34" s="105"/>
      <c r="N34" s="106" t="s">
        <v>29</v>
      </c>
      <c r="O34" s="105"/>
      <c r="P34" s="106" t="s">
        <v>141</v>
      </c>
      <c r="Q34" s="106" t="s">
        <v>142</v>
      </c>
      <c r="R34" s="106" t="s">
        <v>143</v>
      </c>
      <c r="S34" s="106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145</v>
      </c>
      <c r="AE34" s="109" t="s">
        <v>145</v>
      </c>
      <c r="AF34" s="109" t="s">
        <v>145</v>
      </c>
      <c r="AG34" s="109" t="s">
        <v>145</v>
      </c>
      <c r="AH34" s="109" t="s">
        <v>145</v>
      </c>
      <c r="AI34" s="109" t="s">
        <v>145</v>
      </c>
      <c r="AJ34" s="109" t="s">
        <v>145</v>
      </c>
      <c r="AK34" s="109" t="s">
        <v>145</v>
      </c>
      <c r="AL34" s="109" t="s">
        <v>145</v>
      </c>
      <c r="AM34" s="109" t="s">
        <v>145</v>
      </c>
      <c r="AN34" s="109" t="s">
        <v>145</v>
      </c>
      <c r="AO34" s="109" t="s">
        <v>145</v>
      </c>
      <c r="AP34" s="109" t="s">
        <v>145</v>
      </c>
      <c r="AQ34" s="109" t="s">
        <v>145</v>
      </c>
      <c r="AR34" s="109" t="s">
        <v>145</v>
      </c>
      <c r="AS34" s="109" t="s">
        <v>145</v>
      </c>
      <c r="AT34" s="109" t="s">
        <v>145</v>
      </c>
      <c r="AU34" s="109" t="s">
        <v>145</v>
      </c>
      <c r="AV34" s="109" t="s">
        <v>145</v>
      </c>
      <c r="AW34" s="109" t="s">
        <v>145</v>
      </c>
      <c r="AX34" s="109" t="s">
        <v>145</v>
      </c>
      <c r="AY34" s="109" t="s">
        <v>145</v>
      </c>
      <c r="AZ34" s="109" t="s">
        <v>145</v>
      </c>
      <c r="BA34" s="109" t="s">
        <v>145</v>
      </c>
      <c r="BB34" s="109" t="s">
        <v>145</v>
      </c>
    </row>
    <row r="35" customFormat="false" ht="15.75" hidden="false" customHeight="false" outlineLevel="0" collapsed="false">
      <c r="A35" s="110" t="n">
        <f aca="false">IF(ISBLANK(VLOOKUP(D35,'Volumes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2001</v>
      </c>
      <c r="E35" s="135" t="n">
        <v>5.7</v>
      </c>
      <c r="F35" s="114" t="n">
        <v>5.4423</v>
      </c>
      <c r="G35" s="197" t="n">
        <v>34.9594</v>
      </c>
      <c r="H35" s="113" t="n">
        <v>2000</v>
      </c>
      <c r="I35" s="135" t="n">
        <v>2022</v>
      </c>
      <c r="J35" s="116" t="n">
        <f aca="false">IF(ISBLANK(D35),"",IF(VLOOKUP(D35,'Volumes flacons'!$A$5:$C$1023,2)=0,"",IF(D35&gt;'Volumes flacons'!$A$1023,"Mauvais numéro",IF(D35&lt;'Volumes flacons'!$A$5,"Mauvais numéro",(VLOOKUP(D35,'Volumes flacons'!$A$5:$C$1023,3))))))</f>
        <v>110.84</v>
      </c>
      <c r="K35" s="117" t="n">
        <f aca="false">IF(ISBLANK(E35),"",(0.000824493-(0.0000040899*E35)+(0.000000076438*E35^2)-(0.00000000082467*E35^3)+(0.0000000000053875*E35^4)))</f>
        <v>0.000803517004554229</v>
      </c>
      <c r="L35" s="117" t="n">
        <f aca="false">IF(ISBLANK(E35),"",(-0.00000572466+(0.00000010227*E35)-(0.0000000016546*E35^2)))</f>
        <v>-5.195478954E-006</v>
      </c>
      <c r="M35" s="117" t="n">
        <f aca="false">IF(ISBLANK(E35),"",IF(ISBLANK(G35),(O35+(K35*35)+(L35*35^1.5)+(0.00000048314*35^2)),(O35+(K35*G35)+(L35*G35^1.5)+(0.00000048314*G35^2))))</f>
        <v>1.0275587782995</v>
      </c>
      <c r="N35" s="118" t="n">
        <f aca="false">IF(ISBLANK(D35),"",IF(ISBLANK(G35),J35*(1+0.00001*(35-20)),J35*(1+0.00001*(G35-20))))</f>
        <v>110.85658099896</v>
      </c>
      <c r="O35" s="117" t="n">
        <f aca="false">IF(ISBLANK(E35),"",(0.999842594+(0.00006793952*E35)-(0.00000909529*E35^2)+(0.0000001001685*E35^3)-(0.000000001120083*E35^4)+(0.000000000006536332*E35^5)))</f>
        <v>0.999951750765784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N°",IF(AND(D35&gt;499,D35&lt;1141),"Err.N°",(((((F35)+'Correction de volume'!$G$7)*(($P$21)*($P$19)*5598)/(($R$16)-($R$17)))-(($P$27)*1000))/((N35)-($P$26))))))))))))</f>
        <v>5.63776426440312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5.48656133689305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251.782552048243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245.029829305644</v>
      </c>
      <c r="T35" s="32" t="n">
        <v>0</v>
      </c>
      <c r="U35" s="32" t="n">
        <v>0</v>
      </c>
      <c r="V35" s="122" t="n">
        <v>20.5</v>
      </c>
      <c r="W35" s="122" t="n">
        <v>20</v>
      </c>
      <c r="X35" s="122" t="n">
        <v>20.5</v>
      </c>
      <c r="Y35" s="122" t="n">
        <v>20</v>
      </c>
      <c r="Z35" s="32" t="n">
        <v>1.98</v>
      </c>
      <c r="AA35" s="32" t="n">
        <v>1.93</v>
      </c>
      <c r="AB35" s="122" t="n">
        <v>21.9</v>
      </c>
      <c r="AC35" s="122" t="n">
        <v>21.4</v>
      </c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</row>
    <row r="36" customFormat="false" ht="15.75" hidden="false" customHeight="false" outlineLevel="0" collapsed="false">
      <c r="A36" s="110" t="n">
        <f aca="false">IF(ISBLANK(VLOOKUP(D36,'Volumes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2002</v>
      </c>
      <c r="E36" s="135" t="n">
        <v>6</v>
      </c>
      <c r="F36" s="114" t="n">
        <v>5.3318</v>
      </c>
      <c r="G36" s="197" t="n">
        <v>34.9642</v>
      </c>
      <c r="H36" s="113" t="n">
        <v>2000</v>
      </c>
      <c r="I36" s="135" t="n">
        <v>2023.3</v>
      </c>
      <c r="J36" s="116" t="n">
        <f aca="false">IF(ISBLANK(D36),"",IF(VLOOKUP(D36,'Volumes flacons'!$A$5:$C$1023,2)=0,"",IF(D36&gt;'Volumes flacons'!$A$1023,"Mauvais numéro",IF(D36&lt;'Volumes flacons'!$A$5,"Mauvais numéro",(VLOOKUP(D36,'Volumes flacons'!$A$5:$C$1023,3))))))</f>
        <v>108.59</v>
      </c>
      <c r="K36" s="117" t="n">
        <f aca="false">IF(ISBLANK(E36),"",(0.000824493-(0.0000040899*E36)+(0.000000076438*E36^2)-(0.00000000082467*E36^3)+(0.0000000000053875*E36^4)))</f>
        <v>0.00080253422148</v>
      </c>
      <c r="L36" s="117" t="n">
        <f aca="false">IF(ISBLANK(E36),"",(-0.00000572466+(0.00000010227*E36)-(0.0000000016546*E36^2)))</f>
        <v>-5.1706056E-006</v>
      </c>
      <c r="M36" s="117" t="n">
        <f aca="false">IF(ISBLANK(E36),"",IF(ISBLANK(G36),(O36+(K36*35)+(L36*35^1.5)+(0.00000048314*35^2)),(O36+(K36*G36)+(L36*G36^1.5)+(0.00000048314*G36^2))))</f>
        <v>1.0275246418856</v>
      </c>
      <c r="N36" s="118" t="n">
        <f aca="false">IF(ISBLANK(D36),"",IF(ISBLANK(G36),J36*(1+0.00001*(35-20)),J36*(1+0.00001*(G36-20))))</f>
        <v>108.60624962478</v>
      </c>
      <c r="O36" s="117" t="n">
        <f aca="false">IF(ISBLANK(E36),"",(0.999842594+(0.00006793952*E36)-(0.00000909529*E36^2)+(0.0000001001685*E36^3)-(0.000000001120083*E36^4)+(0.000000000006536332*E36^5)))</f>
        <v>0.999943036274949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N°",IF(AND(D36&gt;499,D36&lt;1141),"Err.N°",(((((F36)+'Correction de volume'!$G$7)*(($P$21)*($P$19)*5598)/(($R$16)-($R$17)))-(($P$27)*1000))/((N36)-($P$26))))))))))))</f>
        <v>5.63959204713879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5.48852243269772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251.864180825218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245.11741184428</v>
      </c>
      <c r="T36" s="32" t="n">
        <v>0</v>
      </c>
      <c r="U36" s="32" t="n">
        <v>0</v>
      </c>
      <c r="V36" s="122" t="n">
        <v>20.5</v>
      </c>
      <c r="W36" s="122" t="n">
        <v>20.1</v>
      </c>
      <c r="X36" s="122" t="n">
        <v>20.5</v>
      </c>
      <c r="Y36" s="122" t="n">
        <v>20.1</v>
      </c>
      <c r="Z36" s="32" t="n">
        <v>1.98</v>
      </c>
      <c r="AA36" s="32" t="n">
        <v>1.93</v>
      </c>
      <c r="AB36" s="122" t="n">
        <v>21.9</v>
      </c>
      <c r="AC36" s="122" t="n">
        <v>21.4</v>
      </c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</row>
    <row r="37" customFormat="false" ht="15.75" hidden="false" customHeight="false" outlineLevel="0" collapsed="false">
      <c r="A37" s="110" t="n">
        <f aca="false">IF(ISBLANK(VLOOKUP(D37,'Volumes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2004</v>
      </c>
      <c r="E37" s="135" t="n">
        <v>6.9</v>
      </c>
      <c r="F37" s="114" t="n">
        <v>5.0084</v>
      </c>
      <c r="G37" s="197" t="n">
        <v>34.9653</v>
      </c>
      <c r="H37" s="113" t="n">
        <v>1500</v>
      </c>
      <c r="I37" s="135" t="n">
        <v>1512.8</v>
      </c>
      <c r="J37" s="116" t="n">
        <f aca="false">IF(ISBLANK(D37),"",IF(VLOOKUP(D37,'Volumes flacons'!$A$5:$C$1023,2)=0,"",IF(D37&gt;'Volumes flacons'!$A$1023,"Mauvais numéro",IF(D37&lt;'Volumes flacons'!$A$5,"Mauvais numéro",(VLOOKUP(D37,'Volumes flacons'!$A$5:$C$1023,3))))))</f>
        <v>110.33</v>
      </c>
      <c r="K37" s="117" t="n">
        <f aca="false">IF(ISBLANK(E37),"",(0.000824493-(0.0000040899*E37)+(0.000000076438*E37^2)-(0.00000000082467*E37^3)+(0.0000000000053875*E37^4)))</f>
        <v>0.000799653203574409</v>
      </c>
      <c r="L37" s="117" t="n">
        <f aca="false">IF(ISBLANK(E37),"",(-0.00000572466+(0.00000010227*E37)-(0.0000000016546*E37^2)))</f>
        <v>-5.097772506E-006</v>
      </c>
      <c r="M37" s="117" t="n">
        <f aca="false">IF(ISBLANK(E37),"",IF(ISBLANK(G37),(O37+(K37*35)+(L37*35^1.5)+(0.00000048314*35^2)),(O37+(K37*G37)+(L37*G37^1.5)+(0.00000048314*G37^2))))</f>
        <v>1.02740561757083</v>
      </c>
      <c r="N37" s="118" t="n">
        <f aca="false">IF(ISBLANK(D37),"",IF(ISBLANK(G37),J37*(1+0.00001*(35-20)),J37*(1+0.00001*(G37-20))))</f>
        <v>110.34651121549</v>
      </c>
      <c r="O37" s="117" t="n">
        <f aca="false">IF(ISBLANK(E37),"",(0.999842594+(0.00006793952*E37)-(0.00000909529*E37^2)+(0.0000001001685*E37^3)-(0.000000001120083*E37^4)+(0.000000000006536332*E37^5)))</f>
        <v>0.999908819509459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N°",IF(AND(D37&gt;499,D37&lt;1141),"Err.N°",(((((F37)+'Correction de volume'!$G$7)*(($P$21)*($P$19)*5598)/(($R$16)-($R$17)))-(($P$27)*1000))/((N37)-($P$26))))))))))))</f>
        <v>5.21144871007217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5.07243548307045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232.743299391823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226.534968673926</v>
      </c>
      <c r="T37" s="32" t="n">
        <v>0</v>
      </c>
      <c r="U37" s="32" t="n">
        <v>0</v>
      </c>
      <c r="V37" s="122" t="n">
        <v>22.1</v>
      </c>
      <c r="W37" s="122" t="n">
        <v>21.6</v>
      </c>
      <c r="X37" s="122" t="n">
        <v>22.1</v>
      </c>
      <c r="Y37" s="122" t="n">
        <v>21.6</v>
      </c>
      <c r="Z37" s="32" t="n">
        <v>2.11</v>
      </c>
      <c r="AA37" s="32" t="n">
        <v>2.06</v>
      </c>
      <c r="AB37" s="122" t="n">
        <v>19.7</v>
      </c>
      <c r="AC37" s="122" t="n">
        <v>19.3</v>
      </c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</row>
    <row r="38" customFormat="false" ht="15.75" hidden="false" customHeight="false" outlineLevel="0" collapsed="false">
      <c r="A38" s="110" t="n">
        <f aca="false">IF(ISBLANK(VLOOKUP(D38,'Volumes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2006</v>
      </c>
      <c r="E38" s="135" t="n">
        <v>8</v>
      </c>
      <c r="F38" s="114" t="n">
        <v>2.7863</v>
      </c>
      <c r="G38" s="197" t="n">
        <v>34.55995</v>
      </c>
      <c r="H38" s="113" t="n">
        <v>700</v>
      </c>
      <c r="I38" s="135" t="n">
        <v>705.1</v>
      </c>
      <c r="J38" s="116" t="n">
        <f aca="false">IF(ISBLANK(D38),"",IF(VLOOKUP(D38,'Volumes flacons'!$A$5:$C$1023,2)=0,"",IF(D38&gt;'Volumes flacons'!$A$1023,"Mauvais numéro",IF(D38&lt;'Volumes flacons'!$A$5,"Mauvais numéro",(VLOOKUP(D38,'Volumes flacons'!$A$5:$C$1023,3))))))</f>
        <v>108.87</v>
      </c>
      <c r="K38" s="117" t="n">
        <f aca="false">IF(ISBLANK(E38),"",(0.000824493-(0.0000040899*E38)+(0.000000076438*E38^2)-(0.00000000082467*E38^3)+(0.0000000000053875*E38^4)))</f>
        <v>0.00079626566816</v>
      </c>
      <c r="L38" s="117" t="n">
        <f aca="false">IF(ISBLANK(E38),"",(-0.00000572466+(0.00000010227*E38)-(0.0000000016546*E38^2)))</f>
        <v>-5.0123944E-006</v>
      </c>
      <c r="M38" s="117" t="n">
        <f aca="false">IF(ISBLANK(E38),"",IF(ISBLANK(G38),(O38+(K38*35)+(L38*35^1.5)+(0.00000048314*35^2)),(O38+(K38*G38)+(L38*G38^1.5)+(0.00000048314*G38^2))))</f>
        <v>1.02692851517477</v>
      </c>
      <c r="N38" s="118" t="n">
        <f aca="false">IF(ISBLANK(D38),"",IF(ISBLANK(G38),J38*(1+0.00001*(35-20)),J38*(1+0.00001*(G38-20))))</f>
        <v>108.885851417565</v>
      </c>
      <c r="O38" s="117" t="n">
        <f aca="false">IF(ISBLANK(E38),"",(0.999842594+(0.00006793952*E38)-(0.00000909529*E38^2)+(0.0000001001685*E38^3)-(0.000000001120083*E38^4)+(0.000000000006536332*E38^5)))</f>
        <v>0.999850924194559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N°",IF(AND(D38&gt;499,D38&lt;1141),"Err.N°",(((((F38)+'Correction de volume'!$G$7)*(($P$21)*($P$19)*5598)/(($R$16)-($R$17)))-(($P$27)*1000))/((N38)-($P$26))))))))))))</f>
        <v>2.93176362594225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2.85488579060763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130.932563534581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127.499199408537</v>
      </c>
      <c r="T38" s="32" t="n">
        <v>0</v>
      </c>
      <c r="U38" s="32" t="n">
        <v>0</v>
      </c>
      <c r="V38" s="122" t="n">
        <v>35.7</v>
      </c>
      <c r="W38" s="122" t="n">
        <v>34.9</v>
      </c>
      <c r="X38" s="122" t="n">
        <v>35.7</v>
      </c>
      <c r="Y38" s="122" t="n">
        <v>34.9</v>
      </c>
      <c r="Z38" s="32" t="n">
        <v>3.31</v>
      </c>
      <c r="AA38" s="32" t="n">
        <v>3.23</v>
      </c>
      <c r="AB38" s="122" t="n">
        <v>27.4</v>
      </c>
      <c r="AC38" s="122" t="n">
        <v>26.7</v>
      </c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</row>
    <row r="39" customFormat="false" ht="15.75" hidden="false" customHeight="false" outlineLevel="0" collapsed="false">
      <c r="A39" s="110" t="n">
        <f aca="false">IF(ISBLANK(VLOOKUP(D39,'Volumes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2007</v>
      </c>
      <c r="E39" s="135" t="n">
        <v>13.2</v>
      </c>
      <c r="F39" s="114" t="n">
        <v>1.6102</v>
      </c>
      <c r="G39" s="197" t="n">
        <v>35.1504</v>
      </c>
      <c r="H39" s="113" t="n">
        <v>300</v>
      </c>
      <c r="I39" s="135" t="n">
        <v>301.5</v>
      </c>
      <c r="J39" s="116" t="n">
        <f aca="false">IF(ISBLANK(D39),"",IF(VLOOKUP(D39,'Volumes flacons'!$A$5:$C$1023,2)=0,"",IF(D39&gt;'Volumes flacons'!$A$1023,"Mauvais numéro",IF(D39&lt;'Volumes flacons'!$A$5,"Mauvais numéro",(VLOOKUP(D39,'Volumes flacons'!$A$5:$C$1023,3))))))</f>
        <v>109.77</v>
      </c>
      <c r="K39" s="117" t="n">
        <f aca="false">IF(ISBLANK(E39),"",(0.000824493-(0.0000040899*E39)+(0.000000076438*E39^2)-(0.00000000082467*E39^3)+(0.0000000000053875*E39^4)))</f>
        <v>0.00078209172473376</v>
      </c>
      <c r="L39" s="117" t="n">
        <f aca="false">IF(ISBLANK(E39),"",(-0.00000572466+(0.00000010227*E39)-(0.0000000016546*E39^2)))</f>
        <v>-4.662993504E-006</v>
      </c>
      <c r="M39" s="117" t="n">
        <f aca="false">IF(ISBLANK(E39),"",IF(ISBLANK(G39),(O39+(K39*35)+(L39*35^1.5)+(0.00000048314*35^2)),(O39+(K39*G39)+(L39*G39^1.5)+(0.00000048314*G39^2))))</f>
        <v>1.02646964904828</v>
      </c>
      <c r="N39" s="118" t="n">
        <f aca="false">IF(ISBLANK(D39),"",IF(ISBLANK(G39),J39*(1+0.00001*(35-20)),J39*(1+0.00001*(G39-20))))</f>
        <v>109.78663059408</v>
      </c>
      <c r="O39" s="117" t="n">
        <f aca="false">IF(ISBLANK(E39),"",(0.999842594+(0.00006793952*E39)-(0.00000909529*E39^2)+(0.0000001001685*E39^3)-(0.000000001120083*E39^4)+(0.000000000006536332*E39^5)))</f>
        <v>0.999353630843928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N°",IF(AND(D39&gt;499,D39&lt;1141),"Err.N°",(((((F39)+'Correction de volume'!$G$7)*(($P$21)*($P$19)*5598)/(($R$16)-($R$17)))-(($P$27)*1000))/((N39)-($P$26))))))))))))</f>
        <v>1.67337457582676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1.63022314140343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74.7329085564233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72.805765495077</v>
      </c>
      <c r="T39" s="32" t="n">
        <v>0</v>
      </c>
      <c r="U39" s="32" t="n">
        <v>0</v>
      </c>
      <c r="V39" s="122" t="n">
        <v>29.5</v>
      </c>
      <c r="W39" s="122" t="n">
        <v>28.8</v>
      </c>
      <c r="X39" s="122" t="n">
        <v>29.5</v>
      </c>
      <c r="Y39" s="122" t="n">
        <v>28.8</v>
      </c>
      <c r="Z39" s="32" t="n">
        <v>2.57</v>
      </c>
      <c r="AA39" s="32" t="n">
        <v>2.51</v>
      </c>
      <c r="AB39" s="122" t="n">
        <v>11.9</v>
      </c>
      <c r="AC39" s="122" t="n">
        <v>11.7</v>
      </c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</row>
    <row r="40" customFormat="false" ht="15.75" hidden="false" customHeight="false" outlineLevel="0" collapsed="false">
      <c r="A40" s="110" t="n">
        <f aca="false">IF(ISBLANK(VLOOKUP(D40,'Volumes flacons'!A5:C623,3)),0,1)</f>
        <v>1</v>
      </c>
      <c r="B40" s="111" t="n">
        <f aca="false">IF(ISBLANK(D40),0,IF(ISBLANK(E40),0,IF(ISBLANK(F40),0,1)))</f>
        <v>0</v>
      </c>
      <c r="C40" s="112" t="n">
        <v>6</v>
      </c>
      <c r="D40" s="113"/>
      <c r="E40" s="135"/>
      <c r="F40" s="114"/>
      <c r="G40" s="202"/>
      <c r="H40" s="113"/>
      <c r="I40" s="135"/>
      <c r="J40" s="116" t="str">
        <f aca="false">IF(ISBLANK(D40),"",IF(VLOOKUP(D40,'Volumes flacons'!$A$5:$C$1023,2)=0,"",IF(D40&gt;'Volumes flacons'!$A$1023,"Mauvais numéro",IF(D40&lt;'Volumes flacons'!$A$5,"Mauvais numéro",(VLOOKUP(D40,'Volumes flacons'!$A$5:$C$1023,3))))))</f>
        <v/>
      </c>
      <c r="K40" s="117" t="str">
        <f aca="false">IF(ISBLANK(E40),"",(0.000824493-(0.0000040899*E40)+(0.000000076438*E40^2)-(0.00000000082467*E40^3)+(0.0000000000053875*E40^4)))</f>
        <v/>
      </c>
      <c r="L40" s="117" t="str">
        <f aca="false">IF(ISBLANK(E40),"",(-0.00000572466+(0.00000010227*E40)-(0.0000000016546*E40^2)))</f>
        <v/>
      </c>
      <c r="M40" s="117" t="str">
        <f aca="false">IF(ISBLANK(E40),"",IF(ISBLANK(G40),(O40+(K40*35)+(L40*35^1.5)+(0.00000048314*35^2)),(O40+(K40*G40)+(L40*G40^1.5)+(0.00000048314*G40^2))))</f>
        <v/>
      </c>
      <c r="N40" s="118" t="str">
        <f aca="false">IF(ISBLANK(D40),"",IF(ISBLANK(G40),J40*(1+0.00001*(35-20)),J40*(1+0.00001*(G40-20))))</f>
        <v/>
      </c>
      <c r="O40" s="117" t="str">
        <f aca="false">IF(ISBLANK(E40),"",(0.999842594+(0.00006793952*E40)-(0.00000909529*E40^2)+(0.0000001001685*E40^3)-(0.000000001120083*E40^4)+(0.000000000006536332*E40^5)))</f>
        <v/>
      </c>
      <c r="P40" s="119" t="str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N°",IF(AND(D40&gt;499,D40&lt;1141),"Err.N°",(((((F40)+'Correction de volume'!$G$7)*(($P$21)*($P$19)*5598)/(($R$16)-($R$17)))-(($P$27)*1000))/((N40)-($P$26))))))))))))</f>
        <v/>
      </c>
      <c r="Q40" s="120" t="str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/>
      </c>
      <c r="R40" s="121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/>
      </c>
      <c r="S40" s="121" t="str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/>
      </c>
      <c r="T40" s="32"/>
      <c r="U40" s="32"/>
      <c r="V40" s="122"/>
      <c r="W40" s="122"/>
      <c r="X40" s="122"/>
      <c r="Y40" s="122"/>
      <c r="Z40" s="32"/>
      <c r="AA40" s="32"/>
      <c r="AB40" s="32"/>
      <c r="AC40" s="32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</row>
    <row r="41" customFormat="false" ht="15.75" hidden="false" customHeight="false" outlineLevel="0" collapsed="false">
      <c r="A41" s="110" t="n">
        <f aca="false">IF(ISBLANK(VLOOKUP(D41,'Volumes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2008</v>
      </c>
      <c r="E41" s="135" t="n">
        <v>16.7</v>
      </c>
      <c r="F41" s="114" t="n">
        <v>2.0956</v>
      </c>
      <c r="G41" s="197" t="n">
        <v>35.6195</v>
      </c>
      <c r="H41" s="113" t="n">
        <v>100</v>
      </c>
      <c r="I41" s="135" t="n">
        <v>101.1</v>
      </c>
      <c r="J41" s="116" t="n">
        <f aca="false">IF(ISBLANK(D41),"",IF(VLOOKUP(D41,'Volumes flacons'!$A$5:$C$1023,2)=0,"",IF(D41&gt;'Volumes flacons'!$A$1023,"Mauvais numéro",IF(D41&lt;'Volumes flacons'!$A$5,"Mauvais numéro",(VLOOKUP(D41,'Volumes flacons'!$A$5:$C$1023,3))))))</f>
        <v>108.85</v>
      </c>
      <c r="K41" s="117" t="n">
        <f aca="false">IF(ISBLANK(E41),"",(0.000824493-(0.0000040899*E41)+(0.000000076438*E41^2)-(0.00000000082467*E41^3)+(0.0000000000053875*E41^4)))</f>
        <v>0.000774087631575729</v>
      </c>
      <c r="L41" s="117" t="n">
        <f aca="false">IF(ISBLANK(E41),"",(-0.00000572466+(0.00000010227*E41)-(0.0000000016546*E41^2)))</f>
        <v>-4.478202394E-006</v>
      </c>
      <c r="M41" s="117" t="n">
        <f aca="false">IF(ISBLANK(E41),"",IF(ISBLANK(G41),(O41+(K41*35)+(L41*35^1.5)+(0.00000048314*35^2)),(O41+(K41*G41)+(L41*G41^1.5)+(0.00000048314*G41^2))))</f>
        <v>1.0260621011379</v>
      </c>
      <c r="N41" s="118" t="n">
        <f aca="false">IF(ISBLANK(D41),"",IF(ISBLANK(G41),J41*(1+0.00001*(35-20)),J41*(1+0.00001*(G41-20))))</f>
        <v>108.86700182575</v>
      </c>
      <c r="O41" s="117" t="n">
        <f aca="false">IF(ISBLANK(E41),"",(0.999842594+(0.00006793952*E41)-(0.00000909529*E41^2)+(0.0000001001685*E41^3)-(0.000000001120083*E41^4)+(0.000000000006536332*E41^5)))</f>
        <v>0.998828500166175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N°",IF(AND(D41&gt;499,D41&lt;1141),"Err.N°",(((((F41)+'Correction de volume'!$G$7)*(($P$21)*($P$19)*5598)/(($R$16)-($R$17)))-(($P$27)*1000))/((N41)-($P$26))))))))))))</f>
        <v>2.20140963577545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2.14549356548117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98.3149543337317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95.817742634389</v>
      </c>
      <c r="T41" s="32" t="n">
        <v>0.03</v>
      </c>
      <c r="U41" s="32" t="n">
        <v>0.03</v>
      </c>
      <c r="V41" s="122" t="n">
        <v>21.1</v>
      </c>
      <c r="W41" s="122" t="n">
        <v>20.6</v>
      </c>
      <c r="X41" s="122" t="n">
        <v>21.1</v>
      </c>
      <c r="Y41" s="122" t="n">
        <v>20.6</v>
      </c>
      <c r="Z41" s="32" t="n">
        <v>1.91</v>
      </c>
      <c r="AA41" s="32" t="n">
        <v>1.87</v>
      </c>
      <c r="AB41" s="32" t="n">
        <v>6.72</v>
      </c>
      <c r="AC41" s="32" t="n">
        <v>6.57</v>
      </c>
      <c r="AD41" s="152" t="n">
        <v>0.026</v>
      </c>
      <c r="AE41" s="152" t="n">
        <v>0.0136</v>
      </c>
      <c r="AF41" s="152" t="n">
        <v>0.0029</v>
      </c>
      <c r="AG41" s="152" t="n">
        <v>0.0303</v>
      </c>
      <c r="AH41" s="152" t="n">
        <v>0.021</v>
      </c>
      <c r="AI41" s="152" t="n">
        <v>0.004</v>
      </c>
      <c r="AJ41" s="152" t="n">
        <v>0.0026</v>
      </c>
      <c r="AK41" s="152" t="n">
        <v>0.0014</v>
      </c>
      <c r="AL41" s="152" t="n">
        <v>0.0372</v>
      </c>
      <c r="AM41" s="152" t="n">
        <v>0.0034</v>
      </c>
      <c r="AN41" s="152" t="n">
        <v>0.0015</v>
      </c>
      <c r="AO41" s="152" t="n">
        <v>-9999.9999</v>
      </c>
      <c r="AP41" s="152" t="n">
        <v>0.0109</v>
      </c>
      <c r="AQ41" s="152"/>
      <c r="AR41" s="152" t="n">
        <v>0.0832</v>
      </c>
      <c r="AS41" s="152" t="n">
        <v>0.0295</v>
      </c>
      <c r="AT41" s="152" t="n">
        <v>0.1127</v>
      </c>
      <c r="AU41" s="152" t="n">
        <v>0.0202</v>
      </c>
      <c r="AV41" s="152" t="n">
        <v>-9999.9999</v>
      </c>
      <c r="AW41" s="152" t="n">
        <v>-9999.9999</v>
      </c>
      <c r="AX41" s="152" t="n">
        <v>0.0408</v>
      </c>
      <c r="AY41" s="152" t="n">
        <v>0.0952</v>
      </c>
      <c r="AZ41" s="152" t="n">
        <v>0.136</v>
      </c>
      <c r="BA41" s="152" t="n">
        <v>0.0037</v>
      </c>
      <c r="BB41" s="123"/>
    </row>
    <row r="42" customFormat="false" ht="15.75" hidden="false" customHeight="false" outlineLevel="0" collapsed="false">
      <c r="A42" s="110" t="n">
        <f aca="false">IF(ISBLANK(VLOOKUP(D42,'Volumes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2009</v>
      </c>
      <c r="E42" s="135" t="n">
        <v>17.7</v>
      </c>
      <c r="F42" s="114" t="n">
        <v>2.1409</v>
      </c>
      <c r="G42" s="197" t="n">
        <v>35.69425</v>
      </c>
      <c r="H42" s="113" t="n">
        <v>80</v>
      </c>
      <c r="I42" s="135" t="n">
        <v>80.4</v>
      </c>
      <c r="J42" s="116" t="n">
        <f aca="false">IF(ISBLANK(D42),"",IF(VLOOKUP(D42,'Volumes flacons'!$A$5:$C$1023,2)=0,"",IF(D42&gt;'Volumes flacons'!$A$1023,"Mauvais numéro",IF(D42&lt;'Volumes flacons'!$A$5,"Mauvais numéro",(VLOOKUP(D42,'Volumes flacons'!$A$5:$C$1023,3))))))</f>
        <v>109.15</v>
      </c>
      <c r="K42" s="117" t="n">
        <f aca="false">IF(ISBLANK(E42),"",(0.000824493-(0.0000040899*E42)+(0.000000076438*E42^2)-(0.00000000082467*E42^3)+(0.0000000000053875*E42^4)))</f>
        <v>0.000772004830209229</v>
      </c>
      <c r="L42" s="117" t="n">
        <f aca="false">IF(ISBLANK(E42),"",(-0.00000572466+(0.00000010227*E42)-(0.0000000016546*E42^2)))</f>
        <v>-4.432850634E-006</v>
      </c>
      <c r="M42" s="117" t="n">
        <f aca="false">IF(ISBLANK(E42),"",IF(ISBLANK(G42),(O42+(K42*35)+(L42*35^1.5)+(0.00000048314*35^2)),(O42+(K42*G42)+(L42*G42^1.5)+(0.00000048314*G42^2))))</f>
        <v>1.02587890486919</v>
      </c>
      <c r="N42" s="118" t="n">
        <f aca="false">IF(ISBLANK(D42),"",IF(ISBLANK(G42),J42*(1+0.00001*(35-20)),J42*(1+0.00001*(G42-20))))</f>
        <v>109.167130273875</v>
      </c>
      <c r="O42" s="117" t="n">
        <f aca="false">IF(ISBLANK(E42),"",(0.999842594+(0.00006793952*E42)-(0.00000909529*E42^2)+(0.0000001001685*E42^3)-(0.000000001120083*E42^4)+(0.000000000006536332*E42^5)))</f>
        <v>0.998652536273819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N°",IF(AND(D42&gt;499,D42&lt;1141),"Err.N°",(((((F42)+'Correction de volume'!$G$7)*(($P$21)*($P$19)*5598)/(($R$16)-($R$17)))-(($P$27)*1000))/((N42)-($P$26))))))))))))</f>
        <v>2.24304306646932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2.1864598792538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100.17430334852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97.6472982074749</v>
      </c>
      <c r="T42" s="32" t="n">
        <v>0.11</v>
      </c>
      <c r="U42" s="32" t="n">
        <v>0.11</v>
      </c>
      <c r="V42" s="122" t="n">
        <v>19.5</v>
      </c>
      <c r="W42" s="122" t="n">
        <v>19.1</v>
      </c>
      <c r="X42" s="122" t="n">
        <v>19.4</v>
      </c>
      <c r="Y42" s="122" t="n">
        <v>19</v>
      </c>
      <c r="Z42" s="32" t="n">
        <v>1.73</v>
      </c>
      <c r="AA42" s="32" t="n">
        <v>1.69</v>
      </c>
      <c r="AB42" s="32" t="n">
        <v>5.9</v>
      </c>
      <c r="AC42" s="32" t="n">
        <v>5.77</v>
      </c>
      <c r="AD42" s="152" t="n">
        <v>0.0407</v>
      </c>
      <c r="AE42" s="152" t="n">
        <v>0.0262</v>
      </c>
      <c r="AF42" s="152" t="n">
        <v>0.0057</v>
      </c>
      <c r="AG42" s="152" t="n">
        <v>0.0506</v>
      </c>
      <c r="AH42" s="152" t="n">
        <v>0.0332</v>
      </c>
      <c r="AI42" s="152" t="n">
        <v>0.009</v>
      </c>
      <c r="AJ42" s="152" t="n">
        <v>0.0084</v>
      </c>
      <c r="AK42" s="152" t="n">
        <v>0.0023</v>
      </c>
      <c r="AL42" s="152" t="n">
        <v>0.0552</v>
      </c>
      <c r="AM42" s="152" t="n">
        <v>0.0054</v>
      </c>
      <c r="AN42" s="152" t="n">
        <v>0.0047</v>
      </c>
      <c r="AO42" s="152" t="n">
        <v>-9999.9999</v>
      </c>
      <c r="AP42" s="152" t="n">
        <v>0.0246</v>
      </c>
      <c r="AQ42" s="152"/>
      <c r="AR42" s="152" t="n">
        <v>0.098</v>
      </c>
      <c r="AS42" s="152" t="n">
        <v>0.0737</v>
      </c>
      <c r="AT42" s="152" t="n">
        <v>0.1717</v>
      </c>
      <c r="AU42" s="152" t="n">
        <v>0.0288</v>
      </c>
      <c r="AV42" s="152" t="n">
        <v>-9999.9999</v>
      </c>
      <c r="AW42" s="152" t="n">
        <v>-9999.9999</v>
      </c>
      <c r="AX42" s="152" t="n">
        <v>0.0688</v>
      </c>
      <c r="AY42" s="152" t="n">
        <v>0.1858</v>
      </c>
      <c r="AZ42" s="152" t="n">
        <v>0.2546</v>
      </c>
      <c r="BA42" s="152" t="n">
        <v>0.0041</v>
      </c>
      <c r="BB42" s="123"/>
    </row>
    <row r="43" customFormat="false" ht="15.75" hidden="false" customHeight="false" outlineLevel="0" collapsed="false">
      <c r="A43" s="110" t="n">
        <f aca="false">IF(ISBLANK(VLOOKUP(D43,'Volumes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2010</v>
      </c>
      <c r="E43" s="135" t="n">
        <v>18.9</v>
      </c>
      <c r="F43" s="114" t="n">
        <v>2.4166</v>
      </c>
      <c r="G43" s="197" t="n">
        <v>35.76485</v>
      </c>
      <c r="H43" s="113" t="n">
        <v>60</v>
      </c>
      <c r="I43" s="135" t="n">
        <v>60.1</v>
      </c>
      <c r="J43" s="116" t="n">
        <f aca="false">IF(ISBLANK(D43),"",IF(VLOOKUP(D43,'Volumes flacons'!$A$5:$C$1023,2)=0,"",IF(D43&gt;'Volumes flacons'!$A$1023,"Mauvais numéro",IF(D43&lt;'Volumes flacons'!$A$5,"Mauvais numéro",(VLOOKUP(D43,'Volumes flacons'!$A$5:$C$1023,3))))))</f>
        <v>109.42</v>
      </c>
      <c r="K43" s="117" t="n">
        <f aca="false">IF(ISBLANK(E43),"",(0.000824493-(0.0000040899*E43)+(0.000000076438*E43^2)-(0.00000000082467*E43^3)+(0.0000000000053875*E43^4)))</f>
        <v>0.000769618178500609</v>
      </c>
      <c r="L43" s="117" t="n">
        <f aca="false">IF(ISBLANK(E43),"",(-0.00000572466+(0.00000010227*E43)-(0.0000000016546*E43^2)))</f>
        <v>-4.382796666E-006</v>
      </c>
      <c r="M43" s="117" t="n">
        <f aca="false">IF(ISBLANK(E43),"",IF(ISBLANK(G43),(O43+(K43*35)+(L43*35^1.5)+(0.00000048314*35^2)),(O43+(K43*G43)+(L43*G43^1.5)+(0.00000048314*G43^2))))</f>
        <v>1.02563267978586</v>
      </c>
      <c r="N43" s="118" t="n">
        <f aca="false">IF(ISBLANK(D43),"",IF(ISBLANK(G43),J43*(1+0.00001*(35-20)),J43*(1+0.00001*(G43-20))))</f>
        <v>109.43724989887</v>
      </c>
      <c r="O43" s="117" t="n">
        <f aca="false">IF(ISBLANK(E43),"",(0.999842594+(0.00006793952*E43)-(0.00000909529*E43^2)+(0.0000001001685*E43^3)-(0.000000001120083*E43^4)+(0.000000000006536332*E43^5)))</f>
        <v>0.998426828577222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N°",IF(AND(D43&gt;499,D43&lt;1141),"Err.N°",(((((F43)+'Correction de volume'!$G$7)*(($P$21)*($P$19)*5598)/(($R$16)-($R$17)))-(($P$27)*1000))/((N43)-($P$26))))))))))))</f>
        <v>2.52758786664045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2.46441822346006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112.882074124162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110.060917859726</v>
      </c>
      <c r="T43" s="32" t="n">
        <v>0.38</v>
      </c>
      <c r="U43" s="32" t="n">
        <v>0.37</v>
      </c>
      <c r="V43" s="122" t="n">
        <v>16.1</v>
      </c>
      <c r="W43" s="122" t="n">
        <v>15.7</v>
      </c>
      <c r="X43" s="122" t="n">
        <v>15.7</v>
      </c>
      <c r="Y43" s="122" t="n">
        <v>15.4</v>
      </c>
      <c r="Z43" s="32" t="n">
        <v>1.4</v>
      </c>
      <c r="AA43" s="32" t="n">
        <v>1.37</v>
      </c>
      <c r="AB43" s="32" t="n">
        <v>4.9</v>
      </c>
      <c r="AC43" s="32" t="n">
        <v>4.79</v>
      </c>
      <c r="AD43" s="152" t="n">
        <v>0.0686</v>
      </c>
      <c r="AE43" s="152" t="n">
        <v>0.045</v>
      </c>
      <c r="AF43" s="152" t="n">
        <v>0.0065</v>
      </c>
      <c r="AG43" s="152" t="n">
        <v>0.0788</v>
      </c>
      <c r="AH43" s="152" t="n">
        <v>0.0473</v>
      </c>
      <c r="AI43" s="152" t="n">
        <v>0.0239</v>
      </c>
      <c r="AJ43" s="152" t="n">
        <v>0.0168</v>
      </c>
      <c r="AK43" s="152" t="n">
        <v>0.0058</v>
      </c>
      <c r="AL43" s="152" t="n">
        <v>0.0959</v>
      </c>
      <c r="AM43" s="152" t="n">
        <v>0.0087</v>
      </c>
      <c r="AN43" s="152" t="n">
        <v>0.0055</v>
      </c>
      <c r="AO43" s="152" t="n">
        <v>-9999.9999</v>
      </c>
      <c r="AP43" s="152" t="n">
        <v>0.0802</v>
      </c>
      <c r="AQ43" s="152"/>
      <c r="AR43" s="152" t="n">
        <v>0.2222</v>
      </c>
      <c r="AS43" s="152" t="n">
        <v>0.1589</v>
      </c>
      <c r="AT43" s="152" t="n">
        <v>0.3811</v>
      </c>
      <c r="AU43" s="152" t="n">
        <v>0.0592</v>
      </c>
      <c r="AV43" s="152" t="n">
        <v>-9999.9999</v>
      </c>
      <c r="AW43" s="152" t="n">
        <v>-9999.9999</v>
      </c>
      <c r="AX43" s="152" t="n">
        <v>0.1728</v>
      </c>
      <c r="AY43" s="152" t="n">
        <v>0.3346</v>
      </c>
      <c r="AZ43" s="152" t="n">
        <v>0.5074</v>
      </c>
      <c r="BA43" s="152" t="n">
        <v>0.0066</v>
      </c>
      <c r="BB43" s="123"/>
    </row>
    <row r="44" customFormat="false" ht="15.75" hidden="false" customHeight="false" outlineLevel="0" collapsed="false">
      <c r="A44" s="110" t="n">
        <f aca="false">IF(ISBLANK(VLOOKUP(D44,'Volumes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2011</v>
      </c>
      <c r="E44" s="135" t="n">
        <v>23.7</v>
      </c>
      <c r="F44" s="114" t="n">
        <v>4.1811</v>
      </c>
      <c r="G44" s="197" t="n">
        <v>36.0318</v>
      </c>
      <c r="H44" s="113" t="n">
        <v>40</v>
      </c>
      <c r="I44" s="135" t="n">
        <v>40.5</v>
      </c>
      <c r="J44" s="116" t="n">
        <f aca="false">IF(ISBLANK(D44),"",IF(VLOOKUP(D44,'Volumes flacons'!$A$5:$C$1023,2)=0,"",IF(D44&gt;'Volumes flacons'!$A$1023,"Mauvais numéro",IF(D44&lt;'Volumes flacons'!$A$5,"Mauvais numéro",(VLOOKUP(D44,'Volumes flacons'!$A$5:$C$1023,3))))))</f>
        <v>110.81</v>
      </c>
      <c r="K44" s="117" t="n">
        <f aca="false">IF(ISBLANK(E44),"",(0.000824493-(0.0000040899*E44)+(0.000000076438*E44^2)-(0.00000000082467*E44^3)+(0.0000000000053875*E44^4)))</f>
        <v>0.000761218512319729</v>
      </c>
      <c r="L44" s="117" t="n">
        <f aca="false">IF(ISBLANK(E44),"",(-0.00000572466+(0.00000010227*E44)-(0.0000000016546*E44^2)))</f>
        <v>-4.230233274E-006</v>
      </c>
      <c r="M44" s="117" t="n">
        <f aca="false">IF(ISBLANK(E44),"",IF(ISBLANK(G44),(O44+(K44*35)+(L44*35^1.5)+(0.00000048314*35^2)),(O44+(K44*G44)+(L44*G44^1.5)+(0.00000048314*G44^2))))</f>
        <v>1.02451335598387</v>
      </c>
      <c r="N44" s="118" t="n">
        <f aca="false">IF(ISBLANK(D44),"",IF(ISBLANK(G44),J44*(1+0.00001*(35-20)),J44*(1+0.00001*(G44-20))))</f>
        <v>110.82776483758</v>
      </c>
      <c r="O44" s="117" t="n">
        <f aca="false">IF(ISBLANK(E44),"",(0.999842594+(0.00006793952*E44)-(0.00000909529*E44^2)+(0.0000001001685*E44^3)-(0.000000001120083*E44^4)+(0.000000000006536332*E44^5)))</f>
        <v>0.997372968013021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N°",IF(AND(D44&gt;499,D44&lt;1141),"Err.N°",(((((F44)+'Correction de volume'!$G$7)*(($P$21)*($P$19)*5598)/(($R$16)-($R$17)))-(($P$27)*1000))/((N44)-($P$26))))))))))))</f>
        <v>4.32875735744597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4.22518391991967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193.322303583537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188.696713863612</v>
      </c>
      <c r="T44" s="32" t="n">
        <v>0</v>
      </c>
      <c r="U44" s="32" t="n">
        <v>0</v>
      </c>
      <c r="V44" s="32" t="n">
        <v>0.1</v>
      </c>
      <c r="W44" s="32" t="n">
        <v>0.1</v>
      </c>
      <c r="X44" s="32" t="n">
        <v>0.11</v>
      </c>
      <c r="Y44" s="32" t="n">
        <v>0.11</v>
      </c>
      <c r="Z44" s="32" t="n">
        <v>0.1</v>
      </c>
      <c r="AA44" s="32" t="n">
        <v>0.1</v>
      </c>
      <c r="AB44" s="32" t="n">
        <v>2.28</v>
      </c>
      <c r="AC44" s="32" t="n">
        <v>2.23</v>
      </c>
      <c r="AD44" s="152" t="n">
        <v>0.0312</v>
      </c>
      <c r="AE44" s="152" t="n">
        <v>0.0351</v>
      </c>
      <c r="AF44" s="152" t="n">
        <v>0.0295</v>
      </c>
      <c r="AG44" s="152" t="n">
        <v>0.0338</v>
      </c>
      <c r="AH44" s="152" t="n">
        <v>0.0167</v>
      </c>
      <c r="AI44" s="152" t="n">
        <v>0.0053</v>
      </c>
      <c r="AJ44" s="152" t="n">
        <v>-9999.9999</v>
      </c>
      <c r="AK44" s="152" t="n">
        <v>0.0043</v>
      </c>
      <c r="AL44" s="152" t="n">
        <v>0.0913</v>
      </c>
      <c r="AM44" s="152" t="n">
        <v>0.0135</v>
      </c>
      <c r="AN44" s="152" t="n">
        <v>0.0025</v>
      </c>
      <c r="AO44" s="152" t="n">
        <v>-9999.9999</v>
      </c>
      <c r="AP44" s="152" t="n">
        <v>0.1322</v>
      </c>
      <c r="AQ44" s="152"/>
      <c r="AR44" s="152" t="n">
        <v>0.021</v>
      </c>
      <c r="AS44" s="152" t="n">
        <v>0.046</v>
      </c>
      <c r="AT44" s="152" t="n">
        <v>0.067</v>
      </c>
      <c r="AU44" s="152" t="n">
        <v>0.0323</v>
      </c>
      <c r="AV44" s="152" t="n">
        <v>-9999.9999</v>
      </c>
      <c r="AW44" s="152" t="n">
        <v>-9999.9999</v>
      </c>
      <c r="AX44" s="152" t="n">
        <v>0.1321</v>
      </c>
      <c r="AY44" s="152" t="n">
        <v>0.2609</v>
      </c>
      <c r="AZ44" s="152" t="n">
        <v>0.393</v>
      </c>
      <c r="BA44" s="152" t="n">
        <v>0.0041</v>
      </c>
      <c r="BB44" s="123"/>
    </row>
    <row r="45" customFormat="false" ht="15.75" hidden="false" customHeight="false" outlineLevel="0" collapsed="false">
      <c r="A45" s="110"/>
      <c r="B45" s="111" t="n">
        <f aca="false">IF(ISBLANK(D45),0,IF(ISBLANK(E45),0,IF(ISBLANK(F45),0,1)))</f>
        <v>0</v>
      </c>
      <c r="C45" s="112" t="n">
        <v>11</v>
      </c>
      <c r="D45" s="113"/>
      <c r="E45" s="135"/>
      <c r="F45" s="114"/>
      <c r="G45" s="197"/>
      <c r="H45" s="113"/>
      <c r="I45" s="135"/>
      <c r="J45" s="116"/>
      <c r="K45" s="117"/>
      <c r="L45" s="117"/>
      <c r="M45" s="117"/>
      <c r="N45" s="118"/>
      <c r="O45" s="117"/>
      <c r="P45" s="119"/>
      <c r="Q45" s="120"/>
      <c r="R45" s="121"/>
      <c r="S45" s="121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152"/>
      <c r="AE45" s="152"/>
      <c r="AF45" s="152"/>
      <c r="AG45" s="152"/>
      <c r="AH45" s="152"/>
      <c r="AI45" s="152"/>
      <c r="AJ45" s="152"/>
      <c r="AK45" s="152"/>
      <c r="AL45" s="152"/>
      <c r="AM45" s="152"/>
      <c r="AN45" s="152"/>
      <c r="AO45" s="152"/>
      <c r="AP45" s="152"/>
      <c r="AQ45" s="152"/>
      <c r="AR45" s="152"/>
      <c r="AS45" s="152"/>
      <c r="AT45" s="152"/>
      <c r="AU45" s="152"/>
      <c r="AV45" s="152"/>
      <c r="AW45" s="152"/>
      <c r="AX45" s="152"/>
      <c r="AY45" s="152"/>
      <c r="AZ45" s="152"/>
      <c r="BA45" s="152"/>
      <c r="BB45" s="123"/>
    </row>
    <row r="46" customFormat="false" ht="15.75" hidden="false" customHeight="false" outlineLevel="0" collapsed="false">
      <c r="A46" s="110" t="n">
        <f aca="false">IF(ISBLANK(VLOOKUP(D46,'Volumes flacons'!A5:C623,3)),0,1)</f>
        <v>1</v>
      </c>
      <c r="B46" s="111" t="n">
        <f aca="false">IF(ISBLANK(D46),0,IF(ISBLANK(E46),0,IF(ISBLANK(F46),0,1)))</f>
        <v>1</v>
      </c>
      <c r="C46" s="112" t="n">
        <v>12</v>
      </c>
      <c r="D46" s="113" t="n">
        <v>2022</v>
      </c>
      <c r="E46" s="135" t="n">
        <v>28.2</v>
      </c>
      <c r="F46" s="114" t="n">
        <v>4.3152</v>
      </c>
      <c r="G46" s="197" t="n">
        <v>35.37555</v>
      </c>
      <c r="H46" s="113" t="n">
        <v>20</v>
      </c>
      <c r="I46" s="135" t="n">
        <v>20.6</v>
      </c>
      <c r="J46" s="116" t="n">
        <f aca="false">IF(ISBLANK(D46),"",IF(VLOOKUP(D46,'Volumes flacons'!$A$5:$C$1023,2)=0,"",IF(D46&gt;'Volumes flacons'!$A$1023,"Mauvais numéro",IF(D46&lt;'Volumes flacons'!$A$5,"Mauvais numéro",(VLOOKUP(D46,'Volumes flacons'!$A$5:$C$1023,3))))))</f>
        <v>109.76</v>
      </c>
      <c r="K46" s="117" t="n">
        <f aca="false">IF(ISBLANK(E46),"",(0.000824493-(0.0000040899*E46)+(0.000000076438*E46^2)-(0.00000000082467*E46^3)+(0.0000000000053875*E46^4)))</f>
        <v>0.00075485760789126</v>
      </c>
      <c r="L46" s="117" t="n">
        <f aca="false">IF(ISBLANK(E46),"",(-0.00000572466+(0.00000010227*E46)-(0.0000000016546*E46^2)))</f>
        <v>-4.156450104E-006</v>
      </c>
      <c r="M46" s="117" t="n">
        <f aca="false">IF(ISBLANK(E46),"",IF(ISBLANK(G46),(O46+(K46*35)+(L46*35^1.5)+(0.00000048314*35^2)),(O46+(K46*G46)+(L46*G46^1.5)+(0.00000048314*G46^2))))</f>
        <v>1.02261370908106</v>
      </c>
      <c r="N46" s="118" t="n">
        <f aca="false">IF(ISBLANK(D46),"",IF(ISBLANK(G46),J46*(1+0.00001*(35-20)),J46*(1+0.00001*(G46-20))))</f>
        <v>109.77687620368</v>
      </c>
      <c r="O46" s="117" t="n">
        <f aca="false">IF(ISBLANK(E46),"",(0.999842594+(0.00006793952*E46)-(0.00000909529*E46^2)+(0.0000001001685*E46^3)-(0.000000001120083*E46^4)+(0.000000000006536332*E46^5)))</f>
        <v>0.996180125720464</v>
      </c>
      <c r="P46" s="119" t="n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N°",IF(AND(D46&gt;499,D46&lt;1141),"Err.N°",(((((F46)+'Correction de volume'!$G$7)*(($P$21)*($P$19)*5598)/(($R$16)-($R$17)))-(($P$27)*1000))/((N46)-($P$26))))))))))))</f>
        <v>4.51167826330425</v>
      </c>
      <c r="Q46" s="120" t="n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>4.41190864472035</v>
      </c>
      <c r="R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>201.491551239168</v>
      </c>
      <c r="S46" s="121" t="n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>197.035840073211</v>
      </c>
      <c r="T46" s="32" t="n">
        <v>0</v>
      </c>
      <c r="U46" s="32" t="n">
        <v>0</v>
      </c>
      <c r="V46" s="32" t="n">
        <v>0</v>
      </c>
      <c r="W46" s="32" t="n">
        <v>0</v>
      </c>
      <c r="X46" s="32" t="n">
        <v>0.01</v>
      </c>
      <c r="Y46" s="32" t="n">
        <v>0.01</v>
      </c>
      <c r="Z46" s="32" t="n">
        <v>0.07</v>
      </c>
      <c r="AA46" s="32" t="n">
        <v>0.07</v>
      </c>
      <c r="AB46" s="32" t="n">
        <v>1.15</v>
      </c>
      <c r="AC46" s="32" t="n">
        <v>1.12</v>
      </c>
      <c r="AD46" s="152" t="n">
        <v>0.0047</v>
      </c>
      <c r="AE46" s="152" t="n">
        <v>0.0085</v>
      </c>
      <c r="AF46" s="152" t="n">
        <v>0.0066</v>
      </c>
      <c r="AG46" s="152" t="n">
        <v>0.0055</v>
      </c>
      <c r="AH46" s="152" t="n">
        <v>0.0053</v>
      </c>
      <c r="AI46" s="152" t="n">
        <v>-9999.9999</v>
      </c>
      <c r="AJ46" s="152" t="n">
        <v>-9999.9999</v>
      </c>
      <c r="AK46" s="152" t="n">
        <v>0.0027</v>
      </c>
      <c r="AL46" s="152" t="n">
        <v>0.0187</v>
      </c>
      <c r="AM46" s="152" t="n">
        <v>0.006</v>
      </c>
      <c r="AN46" s="152" t="n">
        <v>-9999.9999</v>
      </c>
      <c r="AO46" s="152" t="n">
        <v>-9999.9999</v>
      </c>
      <c r="AP46" s="152" t="n">
        <v>0.1239</v>
      </c>
      <c r="AQ46" s="152"/>
      <c r="AR46" s="152" t="n">
        <v>0.0084</v>
      </c>
      <c r="AS46" s="152" t="n">
        <v>0.0111</v>
      </c>
      <c r="AT46" s="152" t="n">
        <v>0.0195</v>
      </c>
      <c r="AU46" s="152" t="n">
        <v>0.0183</v>
      </c>
      <c r="AV46" s="152" t="n">
        <v>-9999.9999</v>
      </c>
      <c r="AW46" s="152" t="n">
        <v>-9999.9999</v>
      </c>
      <c r="AX46" s="152" t="n">
        <v>0.0861</v>
      </c>
      <c r="AY46" s="152" t="n">
        <v>0.0735</v>
      </c>
      <c r="AZ46" s="152" t="n">
        <v>0.1596</v>
      </c>
      <c r="BA46" s="152" t="n">
        <v>0.0028</v>
      </c>
      <c r="BB46" s="123"/>
    </row>
    <row r="47" customFormat="false" ht="15.75" hidden="false" customHeight="false" outlineLevel="0" collapsed="false">
      <c r="A47" s="110" t="n">
        <f aca="false">IF(ISBLANK(VLOOKUP(#REF!,'Volumes flacons'!A5:C623,3)),0,1)</f>
        <v>1</v>
      </c>
      <c r="B47" s="111" t="n">
        <f aca="false">IF(ISBLANK(#REF!),0,IF(ISBLANK(#REF!),0,IF(ISBLANK(#REF!),0,1)))</f>
        <v>1</v>
      </c>
      <c r="C47" s="112" t="n">
        <v>13</v>
      </c>
      <c r="D47" s="113" t="n">
        <v>2023</v>
      </c>
      <c r="E47" s="135" t="n">
        <v>28.4</v>
      </c>
      <c r="F47" s="114" t="n">
        <v>4.3105</v>
      </c>
      <c r="G47" s="197" t="n">
        <v>35.3795</v>
      </c>
      <c r="H47" s="113" t="n">
        <v>0</v>
      </c>
      <c r="I47" s="135" t="n">
        <v>3</v>
      </c>
      <c r="J47" s="116" t="n">
        <f aca="false">IF(ISBLANK(D47),"",IF(VLOOKUP(D47,'Volumes flacons'!$A$5:$C$1023,2)=0,"",IF(D47&gt;'Volumes flacons'!$A$1023,"Mauvais numéro",IF(D47&lt;'Volumes flacons'!$A$5,"Mauvais numéro",(VLOOKUP(D47,'Volumes flacons'!$A$5:$C$1023,3))))))</f>
        <v>109.63</v>
      </c>
      <c r="K47" s="117" t="n">
        <f aca="false">IF(ISBLANK(E47),"",(0.000824493-(0.0000040899*E47)+(0.000000076438*E47^2)-(0.00000000082467*E47^3)+(0.0000000000053875*E47^4)))</f>
        <v>0.00075460631060384</v>
      </c>
      <c r="L47" s="117" t="n">
        <f aca="false">IF(ISBLANK(E47),"",(-0.00000572466+(0.00000010227*E47)-(0.0000000016546*E47^2)))</f>
        <v>-4.154726176E-006</v>
      </c>
      <c r="M47" s="117" t="n">
        <f aca="false">IF(ISBLANK(E47),"",IF(ISBLANK(G47),(O47+(K47*35)+(L47*35^1.5)+(0.00000048314*35^2)),(O47+(K47*G47)+(L47*G47^1.5)+(0.00000048314*G47^2))))</f>
        <v>1.0225507980249</v>
      </c>
      <c r="N47" s="118" t="n">
        <f aca="false">IF(ISBLANK(D47),"",IF(ISBLANK(G47),J47*(1+0.00001*(35-20)),J47*(1+0.00001*(G47-20))))</f>
        <v>109.64686054585</v>
      </c>
      <c r="O47" s="117" t="n">
        <f aca="false">IF(ISBLANK(E47),"",(0.999842594+(0.00006793952*E47)-(0.00000909529*E47^2)+(0.0000001001685*E47^3)-(0.000000001120083*E47^4)+(0.000000000006536332*E47^5)))</f>
        <v>0.996122772415965</v>
      </c>
      <c r="P47" s="119" t="n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N°",IF(AND(D47&gt;499,D47&lt;1141),"Err.N°",(((((F47)+'Correction de volume'!$G$7)*(($P$21)*($P$19)*5598)/(($R$16)-($R$17)))-(($P$27)*1000))/((N47)-($P$26))))))))))))</f>
        <v>4.51219169040728</v>
      </c>
      <c r="Q47" s="120" t="n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>4.41268218568973</v>
      </c>
      <c r="R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>201.514480893589</v>
      </c>
      <c r="S47" s="121" t="n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>197.070386412903</v>
      </c>
      <c r="T47" s="32" t="n">
        <v>0</v>
      </c>
      <c r="U47" s="32" t="n">
        <v>0</v>
      </c>
      <c r="V47" s="32" t="n">
        <v>0</v>
      </c>
      <c r="W47" s="32" t="n">
        <v>0</v>
      </c>
      <c r="X47" s="32" t="n">
        <v>0.02</v>
      </c>
      <c r="Y47" s="32" t="n">
        <v>0.02</v>
      </c>
      <c r="Z47" s="32" t="n">
        <v>0.11</v>
      </c>
      <c r="AA47" s="32" t="n">
        <v>0.11</v>
      </c>
      <c r="AB47" s="32" t="n">
        <v>1.12</v>
      </c>
      <c r="AC47" s="32" t="n">
        <v>1.09</v>
      </c>
      <c r="AD47" s="152" t="n">
        <v>0.0049</v>
      </c>
      <c r="AE47" s="152" t="n">
        <v>0.0083</v>
      </c>
      <c r="AF47" s="152" t="n">
        <v>0.0065</v>
      </c>
      <c r="AG47" s="152" t="n">
        <v>0.0055</v>
      </c>
      <c r="AH47" s="152" t="n">
        <v>0.0053</v>
      </c>
      <c r="AI47" s="152" t="n">
        <v>-9999.9999</v>
      </c>
      <c r="AJ47" s="152" t="n">
        <v>-9999.9999</v>
      </c>
      <c r="AK47" s="152" t="n">
        <v>0.0028</v>
      </c>
      <c r="AL47" s="152" t="n">
        <v>0.0189</v>
      </c>
      <c r="AM47" s="152" t="n">
        <v>0.007</v>
      </c>
      <c r="AN47" s="152" t="n">
        <v>-9999.9999</v>
      </c>
      <c r="AO47" s="152" t="n">
        <v>-9999.9999</v>
      </c>
      <c r="AP47" s="152" t="n">
        <v>0.12</v>
      </c>
      <c r="AQ47" s="152"/>
      <c r="AR47" s="152" t="n">
        <v>0.0081</v>
      </c>
      <c r="AS47" s="152" t="n">
        <v>0.0105</v>
      </c>
      <c r="AT47" s="152" t="n">
        <v>0.0186</v>
      </c>
      <c r="AU47" s="152" t="n">
        <v>0.0176</v>
      </c>
      <c r="AV47" s="152" t="n">
        <v>-9999.9999</v>
      </c>
      <c r="AW47" s="152" t="n">
        <v>-9999.9999</v>
      </c>
      <c r="AX47" s="152" t="n">
        <v>0.0793</v>
      </c>
      <c r="AY47" s="152" t="n">
        <v>0.0749</v>
      </c>
      <c r="AZ47" s="152" t="n">
        <v>0.1542</v>
      </c>
      <c r="BA47" s="152" t="n">
        <v>0.0028</v>
      </c>
      <c r="BB47" s="123"/>
    </row>
    <row r="48" customFormat="false" ht="15.75" hidden="false" customHeight="false" outlineLevel="0" collapsed="false">
      <c r="A48" s="110" t="n">
        <f aca="false">IF(ISBLANK(VLOOKUP(D48,'Volumes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35"/>
      <c r="F48" s="114"/>
      <c r="G48" s="197"/>
      <c r="H48" s="113"/>
      <c r="I48" s="135"/>
      <c r="J48" s="116" t="str">
        <f aca="false">IF(ISBLANK(D48),"",IF(VLOOKUP(D48,'Volumes flacons'!$A$5:$C$1023,2)=0,"",IF(D48&gt;'Volumes flacons'!$A$1023,"Mauvais numéro",IF(D48&lt;'Volumes flacons'!$A$5,"Mauvais numéro",(VLOOKUP(D48,'Volumes flacons'!$A$5:$C$1023,3))))))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</row>
    <row r="49" customFormat="false" ht="15.75" hidden="false" customHeight="false" outlineLevel="0" collapsed="false">
      <c r="A49" s="110"/>
      <c r="B49" s="111"/>
      <c r="C49" s="112" t="n">
        <v>15</v>
      </c>
      <c r="D49" s="113"/>
      <c r="E49" s="135"/>
      <c r="F49" s="114"/>
      <c r="G49" s="197"/>
      <c r="H49" s="113"/>
      <c r="I49" s="135"/>
      <c r="J49" s="116"/>
      <c r="K49" s="117"/>
      <c r="L49" s="117"/>
      <c r="M49" s="117"/>
      <c r="N49" s="118"/>
      <c r="O49" s="117"/>
      <c r="P49" s="119"/>
      <c r="Q49" s="120"/>
      <c r="R49" s="121"/>
      <c r="S49" s="121"/>
      <c r="T49" s="123"/>
      <c r="U49" s="123"/>
      <c r="V49" s="123"/>
      <c r="W49" s="123"/>
      <c r="X49" s="123"/>
      <c r="Y49" s="123"/>
      <c r="Z49" s="123"/>
      <c r="AA49" s="123"/>
      <c r="AB49" s="123"/>
      <c r="AC49" s="123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</row>
    <row r="50" customFormat="false" ht="15.75" hidden="false" customHeight="false" outlineLevel="0" collapsed="false">
      <c r="A50" s="110" t="n">
        <f aca="false">IF(ISBLANK(VLOOKUP(D50,'Volumes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35"/>
      <c r="F50" s="114"/>
      <c r="G50" s="259"/>
      <c r="H50" s="156"/>
      <c r="I50" s="159"/>
      <c r="J50" s="116" t="str">
        <f aca="false">IF(ISBLANK(D50),"",IF(VLOOKUP(D50,'Volumes flacons'!$A$5:$C$1023,2)=0,"",IF(D50&gt;'Volumes flacons'!$A$1023,"Mauvais numéro",IF(D50&lt;'Volumes flacons'!$A$5,"Mauvais numéro",(VLOOKUP(D50,'Volumes flacons'!$A$5:$C$1023,3))))))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</row>
    <row r="51" customFormat="false" ht="23.25" hidden="false" customHeight="false" outlineLevel="0" collapsed="false">
      <c r="A51" s="110" t="n">
        <f aca="false">IF(ISBLANK(VLOOKUP(D51,'Volumes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277"/>
      <c r="E51" s="113"/>
      <c r="F51" s="124"/>
      <c r="G51" s="115"/>
      <c r="H51" s="113"/>
      <c r="I51" s="113"/>
      <c r="J51" s="116" t="s">
        <v>99</v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</row>
    <row r="52" customFormat="false" ht="18.75" hidden="false" customHeight="false" outlineLevel="0" collapsed="false">
      <c r="A52" s="110" t="n">
        <f aca="false">IF(ISBLANK(VLOOKUP(D52,'Volumes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276"/>
      <c r="E52" s="113"/>
      <c r="F52" s="124"/>
      <c r="G52" s="115"/>
      <c r="H52" s="113"/>
      <c r="I52" s="113"/>
      <c r="J52" s="116" t="s">
        <v>99</v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</row>
    <row r="53" customFormat="false" ht="15.75" hidden="false" customHeight="false" outlineLevel="0" collapsed="false">
      <c r="A53" s="110" t="n">
        <f aca="false">IF(ISBLANK(VLOOKUP(D53,'Volumes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115"/>
      <c r="H53" s="113"/>
      <c r="I53" s="113"/>
      <c r="J53" s="116" t="s">
        <v>99</v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32"/>
      <c r="U53" s="32"/>
      <c r="V53" s="122"/>
      <c r="W53" s="122"/>
      <c r="X53" s="122"/>
      <c r="Y53" s="122"/>
      <c r="Z53" s="32"/>
      <c r="AA53" s="32"/>
      <c r="AB53" s="122"/>
      <c r="AC53" s="122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</row>
    <row r="54" customFormat="false" ht="15.75" hidden="false" customHeight="false" outlineLevel="0" collapsed="false">
      <c r="A54" s="110" t="n">
        <f aca="false">IF(ISBLANK(VLOOKUP(D54,'Volumes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115"/>
      <c r="H54" s="113"/>
      <c r="I54" s="113"/>
      <c r="J54" s="116" t="s">
        <v>99</v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</row>
    <row r="55" customFormat="false" ht="15.75" hidden="false" customHeight="false" outlineLevel="0" collapsed="false">
      <c r="A55" s="110" t="n">
        <f aca="false">IF(ISBLANK(VLOOKUP(D55,'Volumes flacons'!A5:C623,3)),0,1)</f>
        <v>1</v>
      </c>
      <c r="B55" s="111" t="n">
        <f aca="false">IF(ISBLANK(D55),0,IF(ISBLANK(E55),0,IF(ISBLANK(F55),0,1)))</f>
        <v>0</v>
      </c>
      <c r="C55" s="112" t="n">
        <v>17</v>
      </c>
      <c r="D55" s="113"/>
      <c r="E55" s="113"/>
      <c r="F55" s="124"/>
      <c r="G55" s="115"/>
      <c r="H55" s="113"/>
      <c r="I55" s="113"/>
      <c r="J55" s="116" t="s">
        <v>99</v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32"/>
      <c r="U55" s="32"/>
      <c r="V55" s="122"/>
      <c r="W55" s="122"/>
      <c r="X55" s="122"/>
      <c r="Y55" s="122"/>
      <c r="Z55" s="32"/>
      <c r="AA55" s="32"/>
      <c r="AB55" s="122"/>
      <c r="AC55" s="122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</row>
    <row r="56" customFormat="false" ht="15.75" hidden="false" customHeight="false" outlineLevel="0" collapsed="false">
      <c r="A56" s="110" t="n">
        <f aca="false">IF(ISBLANK(VLOOKUP(D56,'Volumes flacons'!A5:C623,3)),0,1)</f>
        <v>1</v>
      </c>
      <c r="B56" s="111" t="n">
        <f aca="false">IF(ISBLANK(D56),0,IF(ISBLANK(E56),0,IF(ISBLANK(F56),0,1)))</f>
        <v>0</v>
      </c>
      <c r="C56" s="112" t="n">
        <v>18</v>
      </c>
      <c r="D56" s="113"/>
      <c r="E56" s="113"/>
      <c r="F56" s="124"/>
      <c r="G56" s="115"/>
      <c r="H56" s="113"/>
      <c r="I56" s="113"/>
      <c r="J56" s="116" t="s">
        <v>99</v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</row>
    <row r="57" customFormat="false" ht="15.75" hidden="false" customHeight="false" outlineLevel="0" collapsed="false">
      <c r="A57" s="110" t="n">
        <f aca="false">IF(ISBLANK(VLOOKUP(D57,'Volumes flacons'!A5:C623,3)),0,1)</f>
        <v>1</v>
      </c>
      <c r="B57" s="111" t="n">
        <f aca="false">IF(ISBLANK(D57),0,IF(ISBLANK(E57),0,IF(ISBLANK(F57),0,1)))</f>
        <v>0</v>
      </c>
      <c r="C57" s="112" t="n">
        <v>19</v>
      </c>
      <c r="D57" s="113"/>
      <c r="E57" s="113"/>
      <c r="F57" s="124"/>
      <c r="G57" s="115"/>
      <c r="H57" s="113"/>
      <c r="I57" s="113"/>
      <c r="J57" s="116" t="s">
        <v>99</v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</row>
    <row r="58" customFormat="false" ht="15.75" hidden="false" customHeight="false" outlineLevel="0" collapsed="false">
      <c r="A58" s="110" t="n">
        <f aca="false">IF(ISBLANK(VLOOKUP(D58,'Volumes flacons'!A5:C623,3)),0,1)</f>
        <v>1</v>
      </c>
      <c r="B58" s="111" t="n">
        <f aca="false">IF(ISBLANK(D58),0,IF(ISBLANK(E58),0,IF(ISBLANK(F58),0,1)))</f>
        <v>0</v>
      </c>
      <c r="C58" s="112" t="n">
        <v>20</v>
      </c>
      <c r="D58" s="113"/>
      <c r="E58" s="113"/>
      <c r="F58" s="124"/>
      <c r="G58" s="115"/>
      <c r="H58" s="113"/>
      <c r="I58" s="113"/>
      <c r="J58" s="116" t="s">
        <v>99</v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</row>
    <row r="59" customFormat="false" ht="15.75" hidden="false" customHeight="false" outlineLevel="0" collapsed="false">
      <c r="A59" s="110" t="n">
        <f aca="false">IF(ISBLANK(VLOOKUP(D59,'Volumes flacons'!A5:C623,3)),0,1)</f>
        <v>1</v>
      </c>
      <c r="B59" s="111" t="n">
        <f aca="false">IF(ISBLANK(D59),0,IF(ISBLANK(E59),0,IF(ISBLANK(F59),0,1)))</f>
        <v>0</v>
      </c>
      <c r="C59" s="112" t="n">
        <v>21</v>
      </c>
      <c r="D59" s="113"/>
      <c r="E59" s="113"/>
      <c r="F59" s="124"/>
      <c r="G59" s="115"/>
      <c r="H59" s="113"/>
      <c r="I59" s="113"/>
      <c r="J59" s="116" t="str">
        <f aca="false">IF(ISBLANK(D59),"",IF(VLOOKUP(D59,'Volumes flacons'!$A$5:$C$1023,2)=0,"",IF(D59&gt;'Volumes flacons'!$A$1023,"Mauvais numéro",IF(D59&lt;'Volumes flacons'!$A$5,"Mauvais numéro",(VLOOKUP(D59,'Volumes flacons'!$A$5:$C$1023,3))))))</f>
        <v/>
      </c>
      <c r="K59" s="117" t="str">
        <f aca="false">IF(ISBLANK(E59),"",(0.000824493-(0.0000040899*E59)+(0.000000076438*E59^2)-(0.00000000082467*E59^3)+(0.0000000000053875*E59^4)))</f>
        <v/>
      </c>
      <c r="L59" s="117" t="str">
        <f aca="false">IF(ISBLANK(E59),"",(-0.00000572466+(0.00000010227*E59)-(0.0000000016546*E59^2)))</f>
        <v/>
      </c>
      <c r="M59" s="117" t="str">
        <f aca="false">IF(ISBLANK(E59),"",IF(ISBLANK(G59),(O59+(K59*35)+(L59*35^1.5)+(0.00000048314*35^2)),(O59+(K59*G59)+(L59*G59^1.5)+(0.00000048314*G59^2))))</f>
        <v/>
      </c>
      <c r="N59" s="118" t="str">
        <f aca="false">IF(ISBLANK(D59),"",IF(ISBLANK(G59),J59*(1+0.00001*(35-20)),J59*(1+0.00001*(G59-20))))</f>
        <v/>
      </c>
      <c r="O59" s="117" t="str">
        <f aca="false">IF(ISBLANK(E59),"",(0.999842594+(0.00006793952*E59)-(0.00000909529*E59^2)+(0.0000001001685*E59^3)-(0.000000001120083*E59^4)+(0.000000000006536332*E59^5)))</f>
        <v/>
      </c>
      <c r="P59" s="119" t="str">
        <f aca="false">IF(ISBLANK($R$16),"",IF(A59=0,"",IF(ISBLANK($R$17),"",IF(B59=0,"",IF($O$28=$I$29,"",IF(AND($I$29=$O$29,D59&lt;1000),"N° Flac.",IF(AND($I$29=$O$30,D59&gt;1000),"N° Flac.",IF(AND(D59&gt;1202,D59&lt;2001),"Err. N°",IF(AND(D59&gt;499,D59&lt;1141),"Err.N°",(((((F59)+'Correction de volume'!$G$7)*(($P$21)*($P$19)*5598)/(($R$16)-($R$17)))-(($P$27)*1000))/((N59)-($P$26))))))))))))</f>
        <v/>
      </c>
      <c r="Q59" s="120" t="str">
        <f aca="false">IF(ISBLANK($R$16),"",IF(A59=0,"",IF(ISBLANK($R$17),"",IF(AND(D59&gt;1202,D59&lt;2001),"Err. N°",IF(AND(D59&gt;499,D59&lt;1141),"Err.N°",IF(B59=0,"",IF($O$28=$I$29,"",IF(AND($I$29=$O$29,D59&lt;1000),"N° Flac.",IF(AND($I$29=$O$30,D59&gt;1000),"N° Flac.",P59/M59)))))))))</f>
        <v/>
      </c>
      <c r="R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Flac.",((44.66*P59))))))))))))</f>
        <v/>
      </c>
      <c r="S59" s="121" t="str">
        <f aca="false">IF(ISBLANK($R$16),"",IF(A59=0,"",IF(ISBLANK($R$17),"",IF(B59=0,"",IF(ISBLANK(J59),"",IF(AND(D59&gt;1202,D59&lt;2001),"Err. N°",IF(AND(D59&gt;499,D59&lt;1141),"Err.N°",IF($I$29=$O$28,"",IF(AND($I$29=$O$29,D59&lt;1000),"N° Flac.",IF(AND($I$29=$O$30,D59&gt;1000),"N° Flac.",((44.66*P59)/M59)))))))))))</f>
        <v/>
      </c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</row>
    <row r="60" customFormat="false" ht="15.75" hidden="false" customHeight="false" outlineLevel="0" collapsed="false">
      <c r="A60" s="110" t="n">
        <f aca="false">IF(ISBLANK(VLOOKUP(D60,'Volumes flacons'!A5:C623,3)),0,1)</f>
        <v>1</v>
      </c>
      <c r="B60" s="111" t="n">
        <f aca="false">IF(ISBLANK(D60),0,IF(ISBLANK(E60),0,IF(ISBLANK(F60),0,1)))</f>
        <v>0</v>
      </c>
      <c r="C60" s="112" t="n">
        <v>22</v>
      </c>
      <c r="D60" s="113"/>
      <c r="E60" s="113"/>
      <c r="F60" s="124"/>
      <c r="G60" s="115"/>
      <c r="H60" s="113"/>
      <c r="I60" s="113"/>
      <c r="J60" s="116" t="str">
        <f aca="false">IF(ISBLANK(D60),"",IF(VLOOKUP(D60,'Volumes flacons'!$A$5:$C$1023,2)=0,"",IF(D60&gt;'Volumes flacons'!$A$1023,"Mauvais numéro",IF(D60&lt;'Volumes flacons'!$A$5,"Mauvais numéro",(VLOOKUP(D60,'Volumes flacons'!$A$5:$C$1023,3))))))</f>
        <v/>
      </c>
      <c r="K60" s="117" t="str">
        <f aca="false">IF(ISBLANK(E60),"",(0.000824493-(0.0000040899*E60)+(0.000000076438*E60^2)-(0.00000000082467*E60^3)+(0.0000000000053875*E60^4)))</f>
        <v/>
      </c>
      <c r="L60" s="117" t="str">
        <f aca="false">IF(ISBLANK(E60),"",(-0.00000572466+(0.00000010227*E60)-(0.0000000016546*E60^2)))</f>
        <v/>
      </c>
      <c r="M60" s="117" t="str">
        <f aca="false">IF(ISBLANK(E60),"",IF(ISBLANK(G60),(O60+(K60*35)+(L60*35^1.5)+(0.00000048314*35^2)),(O60+(K60*G60)+(L60*G60^1.5)+(0.00000048314*G60^2))))</f>
        <v/>
      </c>
      <c r="N60" s="118" t="str">
        <f aca="false">IF(ISBLANK(D60),"",IF(ISBLANK(G60),J60*(1+0.00001*(35-20)),J60*(1+0.00001*(G60-20))))</f>
        <v/>
      </c>
      <c r="O60" s="117" t="str">
        <f aca="false">IF(ISBLANK(E60),"",(0.999842594+(0.00006793952*E60)-(0.00000909529*E60^2)+(0.0000001001685*E60^3)-(0.000000001120083*E60^4)+(0.000000000006536332*E60^5)))</f>
        <v/>
      </c>
      <c r="P60" s="119" t="str">
        <f aca="false">IF(ISBLANK($R$16),"",IF(A60=0,"",IF(ISBLANK($R$17),"",IF(B60=0,"",IF($O$28=$I$29,"",IF(AND($I$29=$O$29,D60&lt;1000),"N° Flac.",IF(AND($I$29=$O$30,D60&gt;1000),"N° Flac.",IF(AND(D60&gt;1202,D60&lt;2001),"Err. N°",IF(AND(D60&gt;499,D60&lt;1141),"Err.N°",(((((F60)+'Correction de volume'!$G$7)*(($P$21)*($P$19)*5598)/(($R$16)-($R$17)))-(($P$27)*1000))/((N60)-($P$26))))))))))))</f>
        <v/>
      </c>
      <c r="Q60" s="120" t="str">
        <f aca="false">IF(ISBLANK($R$16),"",IF(A60=0,"",IF(ISBLANK($R$17),"",IF(AND(D60&gt;1202,D60&lt;2001),"Err. N°",IF(AND(D60&gt;499,D60&lt;1141),"Err.N°",IF(B60=0,"",IF($O$28=$I$29,"",IF(AND($I$29=$O$29,D60&lt;1000),"N° Flac.",IF(AND($I$29=$O$30,D60&gt;1000),"N° Flac.",P60/M60)))))))))</f>
        <v/>
      </c>
      <c r="R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Flac.",((44.66*P60))))))))))))</f>
        <v/>
      </c>
      <c r="S60" s="121" t="str">
        <f aca="false">IF(ISBLANK($R$16),"",IF(A60=0,"",IF(ISBLANK($R$17),"",IF(B60=0,"",IF(ISBLANK(J60),"",IF(AND(D60&gt;1202,D60&lt;2001),"Err. N°",IF(AND(D60&gt;499,D60&lt;1141),"Err.N°",IF($I$29=$O$28,"",IF(AND($I$29=$O$29,D60&lt;1000),"N° Flac.",IF(AND($I$29=$O$30,D60&gt;1000),"N° Flac.",((44.66*P60)/M60)))))))))))</f>
        <v/>
      </c>
      <c r="T60" s="32"/>
      <c r="U60" s="32"/>
      <c r="V60" s="122"/>
      <c r="W60" s="122"/>
      <c r="X60" s="122"/>
      <c r="Y60" s="122"/>
      <c r="Z60" s="32"/>
      <c r="AA60" s="32"/>
      <c r="AB60" s="122"/>
      <c r="AC60" s="122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</row>
    <row r="61" customFormat="false" ht="15.75" hidden="false" customHeight="false" outlineLevel="0" collapsed="false">
      <c r="A61" s="110" t="n">
        <f aca="false">IF(ISBLANK(VLOOKUP(D61,'Volumes flacons'!A5:C623,3)),0,1)</f>
        <v>1</v>
      </c>
      <c r="B61" s="111" t="n">
        <f aca="false">IF(ISBLANK(D61),0,IF(ISBLANK(E61),0,IF(ISBLANK(F61),0,1)))</f>
        <v>0</v>
      </c>
      <c r="C61" s="112" t="n">
        <v>23</v>
      </c>
      <c r="D61" s="113"/>
      <c r="E61" s="113"/>
      <c r="F61" s="124"/>
      <c r="G61" s="115"/>
      <c r="H61" s="113"/>
      <c r="I61" s="113"/>
      <c r="J61" s="116" t="str">
        <f aca="false">IF(ISBLANK(D61),"",IF(VLOOKUP(D61,'Volumes flacons'!$A$5:$C$1023,2)=0,"",IF(D61&gt;'Volumes flacons'!$A$1023,"Mauvais numéro",IF(D61&lt;'Volumes flacons'!$A$5,"Mauvais numéro",(VLOOKUP(D61,'Volumes flacons'!$A$5:$C$1023,3))))))</f>
        <v/>
      </c>
      <c r="K61" s="117" t="str">
        <f aca="false">IF(ISBLANK(E61),"",(0.000824493-(0.0000040899*E61)+(0.000000076438*E61^2)-(0.00000000082467*E61^3)+(0.0000000000053875*E61^4)))</f>
        <v/>
      </c>
      <c r="L61" s="117" t="str">
        <f aca="false">IF(ISBLANK(E61),"",(-0.00000572466+(0.00000010227*E61)-(0.0000000016546*E61^2)))</f>
        <v/>
      </c>
      <c r="M61" s="117" t="str">
        <f aca="false">IF(ISBLANK(E61),"",IF(ISBLANK(G61),(O61+(K61*35)+(L61*35^1.5)+(0.00000048314*35^2)),(O61+(K61*G61)+(L61*G61^1.5)+(0.00000048314*G61^2))))</f>
        <v/>
      </c>
      <c r="N61" s="118" t="str">
        <f aca="false">IF(ISBLANK(D61),"",IF(ISBLANK(G61),J61*(1+0.00001*(35-20)),J61*(1+0.00001*(G61-20))))</f>
        <v/>
      </c>
      <c r="O61" s="117" t="str">
        <f aca="false">IF(ISBLANK(E61),"",(0.999842594+(0.00006793952*E61)-(0.00000909529*E61^2)+(0.0000001001685*E61^3)-(0.000000001120083*E61^4)+(0.000000000006536332*E61^5)))</f>
        <v/>
      </c>
      <c r="P61" s="119" t="str">
        <f aca="false">IF(ISBLANK($R$16),"",IF(A61=0,"",IF(ISBLANK($R$17),"",IF(B61=0,"",IF($O$28=$I$29,"",IF(AND($I$29=$O$29,D61&lt;1000),"N° Flac.",IF(AND($I$29=$O$30,D61&gt;1000),"N° Flac.",IF(AND(D61&gt;1202,D61&lt;2001),"Err. N°",IF(AND(D61&gt;499,D61&lt;1141),"Err.N°",(((((F61)+'Correction de volume'!$G$7)*(($P$21)*($P$19)*5598)/(($R$16)-($R$17)))-(($P$27)*1000))/((N61)-($P$26))))))))))))</f>
        <v/>
      </c>
      <c r="Q61" s="120" t="str">
        <f aca="false">IF(ISBLANK($R$16),"",IF(A61=0,"",IF(ISBLANK($R$17),"",IF(AND(D61&gt;1202,D61&lt;2001),"Err. N°",IF(AND(D61&gt;499,D61&lt;1141),"Err.N°",IF(B61=0,"",IF($O$28=$I$29,"",IF(AND($I$29=$O$29,D61&lt;1000),"N° Flac.",IF(AND($I$29=$O$30,D61&gt;1000),"N° Flac.",P61/M61)))))))))</f>
        <v/>
      </c>
      <c r="R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Flac.",((44.66*P61))))))))))))</f>
        <v/>
      </c>
      <c r="S61" s="121" t="str">
        <f aca="false">IF(ISBLANK($R$16),"",IF(A61=0,"",IF(ISBLANK($R$17),"",IF(B61=0,"",IF(ISBLANK(J61),"",IF(AND(D61&gt;1202,D61&lt;2001),"Err. N°",IF(AND(D61&gt;499,D61&lt;1141),"Err.N°",IF($I$29=$O$28,"",IF(AND($I$29=$O$29,D61&lt;1000),"N° Flac.",IF(AND($I$29=$O$30,D61&gt;1000),"N° Flac.",((44.66*P61)/M61)))))))))))</f>
        <v/>
      </c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</row>
    <row r="62" customFormat="false" ht="15.75" hidden="false" customHeight="false" outlineLevel="0" collapsed="false">
      <c r="A62" s="110" t="n">
        <f aca="false">IF(ISBLANK(VLOOKUP(D62,'Volumes flacons'!A5:C623,3)),0,1)</f>
        <v>1</v>
      </c>
      <c r="B62" s="111" t="n">
        <f aca="false">IF(ISBLANK(D62),0,IF(ISBLANK(E62),0,IF(ISBLANK(F62),0,1)))</f>
        <v>0</v>
      </c>
      <c r="C62" s="112" t="n">
        <v>24</v>
      </c>
      <c r="D62" s="113"/>
      <c r="E62" s="113"/>
      <c r="F62" s="124"/>
      <c r="G62" s="115"/>
      <c r="H62" s="113"/>
      <c r="I62" s="113"/>
      <c r="J62" s="116" t="str">
        <f aca="false">IF(ISBLANK(D62),"",IF(VLOOKUP(D62,'Volumes flacons'!$A$5:$C$1023,2)=0,"",IF(D62&gt;'Volumes flacons'!$A$1023,"Mauvais numéro",IF(D62&lt;'Volumes flacons'!$A$5,"Mauvais numéro",(VLOOKUP(D62,'Volumes flacons'!$A$5:$C$1023,3))))))</f>
        <v/>
      </c>
      <c r="K62" s="117" t="str">
        <f aca="false">IF(ISBLANK(E62),"",(0.000824493-(0.0000040899*E62)+(0.000000076438*E62^2)-(0.00000000082467*E62^3)+(0.0000000000053875*E62^4)))</f>
        <v/>
      </c>
      <c r="L62" s="117" t="str">
        <f aca="false">IF(ISBLANK(E62),"",(-0.00000572466+(0.00000010227*E62)-(0.0000000016546*E62^2)))</f>
        <v/>
      </c>
      <c r="M62" s="117" t="str">
        <f aca="false">IF(ISBLANK(E62),"",IF(ISBLANK(G62),(O62+(K62*35)+(L62*35^1.5)+(0.00000048314*35^2)),(O62+(K62*G62)+(L62*G62^1.5)+(0.00000048314*G62^2))))</f>
        <v/>
      </c>
      <c r="N62" s="118" t="str">
        <f aca="false">IF(ISBLANK(D62),"",IF(ISBLANK(G62),J62*(1+0.00001*(35-20)),J62*(1+0.00001*(G62-20))))</f>
        <v/>
      </c>
      <c r="O62" s="117" t="str">
        <f aca="false">IF(ISBLANK(E62),"",(0.999842594+(0.00006793952*E62)-(0.00000909529*E62^2)+(0.0000001001685*E62^3)-(0.000000001120083*E62^4)+(0.000000000006536332*E62^5)))</f>
        <v/>
      </c>
      <c r="P62" s="119" t="str">
        <f aca="false">IF(ISBLANK($R$16),"",IF(A62=0,"",IF(ISBLANK($R$17),"",IF(B62=0,"",IF($O$28=$I$29,"",IF(AND($I$29=$O$29,D62&lt;1000),"N° Flac.",IF(AND($I$29=$O$30,D62&gt;1000),"N° Flac.",IF(AND(D62&gt;1202,D62&lt;2001),"Err. N°",IF(AND(D62&gt;499,D62&lt;1141),"Err.N°",(((((F62)+'Correction de volume'!$G$7)*(($P$21)*($P$19)*5598)/(($R$16)-($R$17)))-(($P$27)*1000))/((N62)-($P$26))))))))))))</f>
        <v/>
      </c>
      <c r="Q62" s="120" t="str">
        <f aca="false">IF(ISBLANK($R$16),"",IF(A62=0,"",IF(ISBLANK($R$17),"",IF(AND(D62&gt;1202,D62&lt;2001),"Err. N°",IF(AND(D62&gt;499,D62&lt;1141),"Err.N°",IF(B62=0,"",IF($O$28=$I$29,"",IF(AND($I$29=$O$29,D62&lt;1000),"N° Flac.",IF(AND($I$29=$O$30,D62&gt;1000),"N° Flac.",P62/M62)))))))))</f>
        <v/>
      </c>
      <c r="R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Flac.",((44.66*P62))))))))))))</f>
        <v/>
      </c>
      <c r="S62" s="121" t="str">
        <f aca="false">IF(ISBLANK($R$16),"",IF(A62=0,"",IF(ISBLANK($R$17),"",IF(B62=0,"",IF(ISBLANK(J62),"",IF(AND(D62&gt;1202,D62&lt;2001),"Err. N°",IF(AND(D62&gt;499,D62&lt;1141),"Err.N°",IF($I$29=$O$28,"",IF(AND($I$29=$O$29,D62&lt;1000),"N° Flac.",IF(AND($I$29=$O$30,D62&gt;1000),"N° Flac.",((44.66*P62)/M62)))))))))))</f>
        <v/>
      </c>
      <c r="T62" s="123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</row>
    <row r="64" customFormat="false" ht="22.5" hidden="false" customHeight="true" outlineLevel="0" collapsed="false"/>
  </sheetData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Z16" activeCellId="1" sqref="T45:AC45 Z16"/>
    </sheetView>
  </sheetViews>
  <sheetFormatPr defaultColWidth="11.4296875" defaultRowHeight="15" zeroHeight="false" outlineLevelRow="0" outlineLevelCol="0"/>
  <cols>
    <col collapsed="false" customWidth="true" hidden="false" outlineLevel="0" max="2" min="1" style="0" width="0.86"/>
    <col collapsed="false" customWidth="true" hidden="false" outlineLevel="0" max="3" min="3" style="0" width="3.7"/>
    <col collapsed="false" customWidth="true" hidden="false" outlineLevel="0" max="9" min="4" style="0" width="10.28"/>
    <col collapsed="false" customWidth="true" hidden="false" outlineLevel="0" max="10" min="10" style="0" width="10.71"/>
    <col collapsed="false" customWidth="true" hidden="true" outlineLevel="0" max="15" min="11" style="0" width="10.71"/>
    <col collapsed="false" customWidth="true" hidden="false" outlineLevel="0" max="16" min="16" style="0" width="10.71"/>
    <col collapsed="false" customWidth="true" hidden="false" outlineLevel="0" max="22" min="17" style="0" width="10.28"/>
    <col collapsed="false" customWidth="true" hidden="false" outlineLevel="0" max="23" min="23" style="0" width="11.28"/>
    <col collapsed="false" customWidth="true" hidden="false" outlineLevel="0" max="29" min="24" style="0" width="10.28"/>
  </cols>
  <sheetData>
    <row r="1" customFormat="false" ht="15.75" hidden="false" customHeight="false" outlineLevel="0" collapsed="false"/>
    <row r="2" customFormat="false" ht="21" hidden="false" customHeight="false" outlineLevel="0" collapsed="false">
      <c r="C2" s="1" t="s">
        <v>0</v>
      </c>
      <c r="D2" s="1"/>
      <c r="E2" s="1"/>
      <c r="F2" s="2" t="s">
        <v>157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</row>
    <row r="3" customFormat="false" ht="15" hidden="false" customHeight="false" outlineLevel="0" collapsed="false"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</row>
    <row r="4" customFormat="false" ht="21.75" hidden="false" customHeight="false" outlineLevel="0" collapsed="false">
      <c r="C4" s="7" t="s">
        <v>2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customFormat="false" ht="21.75" hidden="false" customHeight="false" outlineLevel="0" collapsed="false"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</row>
    <row r="6" customFormat="false" ht="16.5" hidden="false" customHeight="false" outlineLevel="0" collapsed="false">
      <c r="C6" s="9" t="s">
        <v>3</v>
      </c>
      <c r="D6" s="9"/>
      <c r="E6" s="9"/>
      <c r="F6" s="10"/>
      <c r="G6" s="10"/>
      <c r="H6" s="11" t="s">
        <v>4</v>
      </c>
      <c r="I6" s="11"/>
      <c r="J6" s="11"/>
      <c r="K6" s="12"/>
      <c r="L6" s="12"/>
      <c r="M6" s="12"/>
      <c r="N6" s="13"/>
      <c r="O6" s="12"/>
      <c r="P6" s="14"/>
      <c r="Q6" s="14"/>
      <c r="R6" s="15" t="s">
        <v>5</v>
      </c>
      <c r="S6" s="15"/>
      <c r="T6" s="16"/>
      <c r="U6" s="16"/>
    </row>
    <row r="7" customFormat="false" ht="21.75" hidden="false" customHeight="false" outlineLevel="0" collapsed="false">
      <c r="C7" s="17"/>
      <c r="D7" s="17"/>
      <c r="E7" s="18"/>
      <c r="F7" s="19"/>
      <c r="G7" s="18"/>
      <c r="H7" s="18"/>
      <c r="I7" s="18"/>
      <c r="J7" s="18"/>
      <c r="K7" s="18"/>
      <c r="L7" s="18"/>
      <c r="M7" s="18"/>
      <c r="N7" s="18"/>
      <c r="O7" s="20"/>
      <c r="P7" s="18"/>
      <c r="Q7" s="8"/>
    </row>
    <row r="8" customFormat="false" ht="15.75" hidden="false" customHeight="false" outlineLevel="0" collapsed="false">
      <c r="C8" s="21"/>
      <c r="D8" s="18"/>
      <c r="G8" s="22" t="s">
        <v>6</v>
      </c>
      <c r="H8" s="22"/>
      <c r="I8" s="23" t="s">
        <v>7</v>
      </c>
      <c r="J8" s="23" t="s">
        <v>8</v>
      </c>
      <c r="K8" s="24"/>
      <c r="L8" s="24"/>
      <c r="M8" s="24"/>
      <c r="N8" s="24"/>
      <c r="O8" s="25"/>
      <c r="P8" s="23" t="s">
        <v>9</v>
      </c>
      <c r="Q8" s="26" t="s">
        <v>10</v>
      </c>
      <c r="R8" s="26"/>
    </row>
    <row r="9" customFormat="false" ht="15.75" hidden="false" customHeight="false" outlineLevel="0" collapsed="false">
      <c r="C9" s="21"/>
      <c r="D9" s="18"/>
      <c r="G9" s="27" t="s">
        <v>11</v>
      </c>
      <c r="H9" s="27"/>
      <c r="I9" s="28"/>
      <c r="J9" s="29"/>
      <c r="K9" s="30"/>
      <c r="L9" s="31"/>
      <c r="M9" s="30"/>
      <c r="N9" s="30"/>
      <c r="O9" s="32"/>
      <c r="P9" s="29"/>
      <c r="Q9" s="33" t="str">
        <f aca="false">IF(ISBLANK(I9),"",IF(ISBLANK(J9),"",IF(J9&gt;60,"ERREUR !!",O11*(I9+(J9/60)))))</f>
        <v/>
      </c>
      <c r="R9" s="33"/>
    </row>
    <row r="10" customFormat="false" ht="15.75" hidden="false" customHeight="false" outlineLevel="0" collapsed="false">
      <c r="C10" s="21"/>
      <c r="D10" s="18"/>
      <c r="G10" s="27" t="s">
        <v>15</v>
      </c>
      <c r="H10" s="27"/>
      <c r="I10" s="28"/>
      <c r="J10" s="29"/>
      <c r="K10" s="30"/>
      <c r="L10" s="31"/>
      <c r="M10" s="30"/>
      <c r="N10" s="30"/>
      <c r="O10" s="34"/>
      <c r="P10" s="29"/>
      <c r="Q10" s="33" t="str">
        <f aca="false">IF(ISBLANK(I10),"",IF(ISBLANK(J10),"",IF(J10&gt;60,"ERREUR !!",O12*(I10+(J10/60)))))</f>
        <v/>
      </c>
      <c r="R10" s="33"/>
      <c r="S10" s="35"/>
      <c r="T10" s="35"/>
    </row>
    <row r="11" customFormat="false" ht="15" hidden="false" customHeight="false" outlineLevel="0" collapsed="false">
      <c r="G11" s="36" t="s">
        <v>18</v>
      </c>
      <c r="H11" s="36"/>
      <c r="I11" s="37" t="s">
        <v>19</v>
      </c>
      <c r="J11" s="38"/>
      <c r="K11" s="38"/>
      <c r="L11" s="38"/>
      <c r="M11" s="38"/>
      <c r="N11" s="39" t="str">
        <f aca="false">I9&amp;"°"&amp;J9</f>
        <v>°</v>
      </c>
      <c r="O11" s="40" t="n">
        <f aca="false">IF(P9=M10,-1,1)</f>
        <v>-1</v>
      </c>
      <c r="P11" s="41" t="str">
        <f aca="false">TEXT(J11,"aaaa-mm-jj")&amp;"T"&amp;TEXT(J12,"hh:mm:ss")&amp;"z"</f>
        <v>1904-01-01T00:00:00z</v>
      </c>
      <c r="Q11" s="41"/>
      <c r="R11" s="41"/>
      <c r="T11" s="42"/>
      <c r="U11" s="42"/>
      <c r="V11" s="5"/>
      <c r="W11" s="5"/>
    </row>
    <row r="12" customFormat="false" ht="15.75" hidden="false" customHeight="false" outlineLevel="0" collapsed="false">
      <c r="G12" s="36"/>
      <c r="H12" s="36"/>
      <c r="I12" s="43" t="s">
        <v>20</v>
      </c>
      <c r="J12" s="44"/>
      <c r="K12" s="45"/>
      <c r="L12" s="45"/>
      <c r="M12" s="45"/>
      <c r="N12" s="46" t="str">
        <f aca="false">I10&amp;"°"&amp;J10</f>
        <v>°</v>
      </c>
      <c r="O12" s="40" t="n">
        <f aca="false">IF(P10=N10,-1,1)</f>
        <v>-1</v>
      </c>
      <c r="P12" s="41"/>
      <c r="Q12" s="41"/>
      <c r="R12" s="41"/>
      <c r="T12" s="42"/>
      <c r="U12" s="42"/>
      <c r="V12" s="5"/>
      <c r="W12" s="287"/>
    </row>
    <row r="13" customFormat="false" ht="15.75" hidden="false" customHeight="false" outlineLevel="0" collapsed="false">
      <c r="C13" s="47" t="s">
        <v>21</v>
      </c>
      <c r="D13" s="47"/>
      <c r="E13" s="5"/>
      <c r="K13" s="48"/>
      <c r="L13" s="48"/>
      <c r="M13" s="48"/>
      <c r="N13" s="48"/>
      <c r="O13" s="48"/>
      <c r="P13" s="48"/>
      <c r="Q13" s="49"/>
    </row>
    <row r="14" customFormat="false" ht="15" hidden="false" customHeight="false" outlineLevel="0" collapsed="false">
      <c r="C14" s="50" t="s">
        <v>22</v>
      </c>
      <c r="D14" s="51"/>
      <c r="E14" s="51"/>
      <c r="F14" s="51"/>
      <c r="G14" s="51"/>
      <c r="H14" s="52"/>
      <c r="I14" s="52"/>
      <c r="J14" s="52"/>
      <c r="K14" s="51"/>
      <c r="L14" s="51"/>
      <c r="M14" s="51"/>
      <c r="N14" s="52"/>
      <c r="O14" s="53"/>
      <c r="P14" s="52"/>
      <c r="Q14" s="53" t="s">
        <v>23</v>
      </c>
      <c r="R14" s="54" t="n">
        <v>21.5</v>
      </c>
      <c r="S14" s="55" t="s">
        <v>24</v>
      </c>
    </row>
    <row r="15" customFormat="false" ht="15" hidden="false" customHeight="false" outlineLevel="0" collapsed="false">
      <c r="C15" s="56" t="s">
        <v>25</v>
      </c>
      <c r="D15" s="57"/>
      <c r="E15" s="57"/>
      <c r="F15" s="57"/>
      <c r="G15" s="57"/>
      <c r="H15" s="58"/>
      <c r="I15" s="58"/>
      <c r="J15" s="58"/>
      <c r="K15" s="57"/>
      <c r="L15" s="57"/>
      <c r="M15" s="57"/>
      <c r="N15" s="58"/>
      <c r="O15" s="59"/>
      <c r="P15" s="58"/>
      <c r="Q15" s="59" t="s">
        <v>162</v>
      </c>
      <c r="R15" s="154" t="n">
        <v>21.2</v>
      </c>
      <c r="S15" s="60" t="s">
        <v>24</v>
      </c>
    </row>
    <row r="16" customFormat="false" ht="15" hidden="false" customHeight="false" outlineLevel="0" collapsed="false">
      <c r="C16" s="56" t="s">
        <v>27</v>
      </c>
      <c r="D16" s="57"/>
      <c r="E16" s="57"/>
      <c r="F16" s="57"/>
      <c r="G16" s="57"/>
      <c r="H16" s="58"/>
      <c r="I16" s="58"/>
      <c r="J16" s="58"/>
      <c r="K16" s="57"/>
      <c r="L16" s="57"/>
      <c r="M16" s="57"/>
      <c r="N16" s="58"/>
      <c r="O16" s="59"/>
      <c r="P16" s="58"/>
      <c r="Q16" s="59" t="s">
        <v>163</v>
      </c>
      <c r="R16" s="61" t="n">
        <v>4.9894</v>
      </c>
      <c r="S16" s="60" t="s">
        <v>29</v>
      </c>
      <c r="U16" s="35"/>
    </row>
    <row r="17" customFormat="false" ht="15.75" hidden="false" customHeight="false" outlineLevel="0" collapsed="false">
      <c r="C17" s="62" t="s">
        <v>30</v>
      </c>
      <c r="D17" s="63"/>
      <c r="E17" s="63"/>
      <c r="F17" s="63"/>
      <c r="G17" s="63"/>
      <c r="H17" s="64"/>
      <c r="I17" s="64"/>
      <c r="J17" s="64"/>
      <c r="K17" s="63"/>
      <c r="L17" s="63"/>
      <c r="M17" s="63"/>
      <c r="N17" s="64"/>
      <c r="O17" s="65"/>
      <c r="P17" s="64"/>
      <c r="Q17" s="65" t="s">
        <v>164</v>
      </c>
      <c r="R17" s="66" t="n">
        <v>0.005</v>
      </c>
      <c r="S17" s="67" t="s">
        <v>29</v>
      </c>
      <c r="U17" s="42"/>
    </row>
    <row r="18" customFormat="false" ht="15" hidden="true" customHeight="false" outlineLevel="0" collapsed="false">
      <c r="C18" s="68" t="s">
        <v>32</v>
      </c>
      <c r="D18" s="69"/>
      <c r="E18" s="69"/>
      <c r="F18" s="69"/>
      <c r="G18" s="69"/>
      <c r="H18" s="69"/>
      <c r="I18" s="69"/>
      <c r="J18" s="69"/>
      <c r="K18" s="70"/>
      <c r="L18" s="70"/>
      <c r="M18" s="70"/>
      <c r="N18" s="70"/>
      <c r="O18" s="71" t="s">
        <v>33</v>
      </c>
      <c r="P18" s="72" t="n">
        <f aca="false">(0.999842594+(0.00006793952*$R$14)-(0.00000909529*$R$14^2)+(0.0000001001685*$R$14^3)-(0.000000001120083*$R$14^4)+(0.000000000006536332*$R$14^5))</f>
        <v>0.997885202188353</v>
      </c>
      <c r="Q18" s="70"/>
      <c r="R18" s="6"/>
      <c r="U18" s="42" t="n">
        <v>4.973</v>
      </c>
    </row>
    <row r="19" customFormat="false" ht="15" hidden="true" customHeight="false" outlineLevel="0" collapsed="false">
      <c r="C19" s="68" t="s">
        <v>34</v>
      </c>
      <c r="D19" s="69"/>
      <c r="E19" s="69"/>
      <c r="F19" s="69"/>
      <c r="G19" s="69"/>
      <c r="H19" s="69"/>
      <c r="I19" s="69"/>
      <c r="J19" s="69"/>
      <c r="K19" s="70"/>
      <c r="L19" s="70"/>
      <c r="M19" s="70"/>
      <c r="N19" s="70"/>
      <c r="O19" s="71" t="s">
        <v>165</v>
      </c>
      <c r="P19" s="72" t="n">
        <f aca="false">$P$24*($P$18/'[2]Titre d''iodate'!E19)</f>
        <v>0.0200453044665018</v>
      </c>
      <c r="Q19" s="70" t="s">
        <v>13</v>
      </c>
      <c r="R19" s="6"/>
    </row>
    <row r="20" customFormat="false" ht="15" hidden="true" customHeight="false" outlineLevel="0" collapsed="false">
      <c r="C20" s="68" t="s">
        <v>36</v>
      </c>
      <c r="D20" s="69"/>
      <c r="E20" s="69"/>
      <c r="F20" s="69"/>
      <c r="G20" s="69"/>
      <c r="H20" s="69"/>
      <c r="I20" s="69"/>
      <c r="J20" s="69"/>
      <c r="K20" s="70"/>
      <c r="L20" s="70"/>
      <c r="M20" s="70"/>
      <c r="N20" s="70"/>
      <c r="O20" s="71" t="s">
        <v>166</v>
      </c>
      <c r="P20" s="72" t="n">
        <f aca="false">5+'[2]Correction de volume'!G8</f>
        <v>5.00308998756</v>
      </c>
      <c r="Q20" s="70" t="s">
        <v>29</v>
      </c>
      <c r="R20" s="6"/>
    </row>
    <row r="21" customFormat="false" ht="15" hidden="true" customHeight="false" outlineLevel="0" collapsed="false">
      <c r="C21" s="68" t="s">
        <v>38</v>
      </c>
      <c r="D21" s="69"/>
      <c r="E21" s="69"/>
      <c r="F21" s="69"/>
      <c r="G21" s="69"/>
      <c r="H21" s="69"/>
      <c r="I21" s="69"/>
      <c r="J21" s="69"/>
      <c r="K21" s="70"/>
      <c r="L21" s="70"/>
      <c r="M21" s="70"/>
      <c r="N21" s="70"/>
      <c r="O21" s="71" t="s">
        <v>167</v>
      </c>
      <c r="P21" s="72" t="n">
        <f aca="false">P20*(1+0.00001*(R14-20))</f>
        <v>5.00316503390981</v>
      </c>
      <c r="Q21" s="70" t="s">
        <v>29</v>
      </c>
      <c r="R21" s="6"/>
    </row>
    <row r="22" customFormat="false" ht="15" hidden="true" customHeight="false" outlineLevel="0" collapsed="false">
      <c r="C22" s="68" t="s">
        <v>40</v>
      </c>
      <c r="D22" s="69"/>
      <c r="E22" s="69"/>
      <c r="F22" s="69"/>
      <c r="G22" s="69"/>
      <c r="H22" s="69"/>
      <c r="I22" s="69"/>
      <c r="J22" s="69"/>
      <c r="K22" s="70"/>
      <c r="L22" s="70"/>
      <c r="M22" s="70"/>
      <c r="N22" s="70"/>
      <c r="O22" s="71" t="s">
        <v>168</v>
      </c>
      <c r="P22" s="73" t="n">
        <f aca="false">$R$16*(1+0.00001*(20-$R$14))</f>
        <v>4.989325159</v>
      </c>
      <c r="Q22" s="70" t="s">
        <v>29</v>
      </c>
      <c r="R22" s="6"/>
    </row>
    <row r="23" customFormat="false" ht="15" hidden="true" customHeight="false" outlineLevel="0" collapsed="false">
      <c r="C23" s="68" t="s">
        <v>42</v>
      </c>
      <c r="D23" s="69"/>
      <c r="E23" s="69"/>
      <c r="F23" s="69"/>
      <c r="G23" s="69"/>
      <c r="H23" s="69"/>
      <c r="I23" s="69"/>
      <c r="J23" s="69"/>
      <c r="K23" s="70"/>
      <c r="L23" s="70"/>
      <c r="M23" s="70"/>
      <c r="N23" s="70"/>
      <c r="O23" s="71" t="s">
        <v>169</v>
      </c>
      <c r="P23" s="73" t="n">
        <f aca="false">$R$17*(1+0.00001*(20-$R$14))</f>
        <v>0.004999925</v>
      </c>
      <c r="Q23" s="70" t="s">
        <v>29</v>
      </c>
      <c r="R23" s="6"/>
    </row>
    <row r="24" customFormat="false" ht="15" hidden="true" customHeight="false" outlineLevel="0" collapsed="false">
      <c r="C24" s="68" t="s">
        <v>44</v>
      </c>
      <c r="D24" s="69"/>
      <c r="E24" s="69"/>
      <c r="F24" s="69"/>
      <c r="G24" s="69"/>
      <c r="H24" s="69"/>
      <c r="I24" s="69"/>
      <c r="J24" s="69"/>
      <c r="K24" s="70"/>
      <c r="L24" s="70"/>
      <c r="M24" s="70"/>
      <c r="N24" s="70"/>
      <c r="O24" s="71" t="s">
        <v>170</v>
      </c>
      <c r="P24" s="58" t="n">
        <f aca="false">MAX('[2]Titre d''iodate'!F7:F10)</f>
        <v>0.020051755</v>
      </c>
      <c r="Q24" s="70" t="s">
        <v>13</v>
      </c>
      <c r="R24" s="6"/>
    </row>
    <row r="25" customFormat="false" ht="15" hidden="true" customHeight="false" outlineLevel="0" collapsed="false">
      <c r="C25" s="68" t="s">
        <v>46</v>
      </c>
      <c r="D25" s="69"/>
      <c r="E25" s="69"/>
      <c r="F25" s="69"/>
      <c r="G25" s="69"/>
      <c r="H25" s="69"/>
      <c r="I25" s="69"/>
      <c r="J25" s="69"/>
      <c r="K25" s="70"/>
      <c r="L25" s="70"/>
      <c r="M25" s="70"/>
      <c r="N25" s="70"/>
      <c r="O25" s="71" t="s">
        <v>171</v>
      </c>
      <c r="P25" s="58" t="n">
        <f aca="false">IF(ISBLANK(R14),"",IF(ISBLANK(P21),"",IF(ISBLANK(R17),"",(($P$24*$P$18)/($P$22-$P$23)))))</f>
        <v>0.00401445504717767</v>
      </c>
      <c r="Q25" s="70" t="s">
        <v>13</v>
      </c>
      <c r="R25" s="6"/>
    </row>
    <row r="26" customFormat="false" ht="15" hidden="true" customHeight="false" outlineLevel="0" collapsed="false">
      <c r="C26" s="74" t="s">
        <v>48</v>
      </c>
      <c r="D26" s="75"/>
      <c r="E26" s="75"/>
      <c r="F26" s="75"/>
      <c r="G26" s="75"/>
      <c r="H26" s="75"/>
      <c r="I26" s="75"/>
      <c r="J26" s="75"/>
      <c r="K26" s="70"/>
      <c r="L26" s="70"/>
      <c r="M26" s="70"/>
      <c r="N26" s="70"/>
      <c r="O26" s="71" t="s">
        <v>49</v>
      </c>
      <c r="P26" s="58" t="n">
        <f aca="false">2+('[2]Correction de volume'!G10+'[2]Correction de volume'!G9)</f>
        <v>2.0163939508</v>
      </c>
      <c r="Q26" s="70" t="s">
        <v>29</v>
      </c>
      <c r="R26" s="6"/>
    </row>
    <row r="27" customFormat="false" ht="15.75" hidden="true" customHeight="false" outlineLevel="0" collapsed="false">
      <c r="C27" s="76"/>
      <c r="D27" s="77"/>
      <c r="E27" s="77"/>
      <c r="F27" s="77"/>
      <c r="G27" s="77"/>
      <c r="H27" s="77"/>
      <c r="I27" s="77"/>
      <c r="J27" s="77"/>
      <c r="K27" s="78"/>
      <c r="L27" s="78"/>
      <c r="M27" s="78"/>
      <c r="N27" s="78"/>
      <c r="O27" s="79" t="s">
        <v>50</v>
      </c>
      <c r="P27" s="64" t="n">
        <v>0.0017</v>
      </c>
      <c r="Q27" s="78"/>
      <c r="R27" s="80"/>
    </row>
    <row r="29" customFormat="false" ht="15.75" hidden="false" customHeight="false" outlineLevel="0" collapsed="false">
      <c r="E29" s="18" t="s">
        <v>51</v>
      </c>
      <c r="F29" s="18"/>
      <c r="G29" s="18"/>
      <c r="H29" s="18"/>
      <c r="I29" s="81" t="s">
        <v>52</v>
      </c>
      <c r="K29" s="82"/>
      <c r="L29" s="82"/>
      <c r="M29" s="82"/>
      <c r="N29" s="83"/>
      <c r="O29" s="82" t="s">
        <v>52</v>
      </c>
    </row>
    <row r="30" customFormat="false" ht="16.5" hidden="false" customHeight="false" outlineLevel="0" collapsed="false">
      <c r="E30" s="18"/>
      <c r="F30" s="18"/>
      <c r="G30" s="18"/>
      <c r="H30" s="18"/>
      <c r="I30" s="18"/>
      <c r="J30" s="84"/>
      <c r="K30" s="17"/>
      <c r="L30" s="17"/>
      <c r="M30" s="17"/>
      <c r="N30" s="83"/>
      <c r="O30" s="83" t="s">
        <v>53</v>
      </c>
      <c r="P30" s="83"/>
    </row>
    <row r="31" customFormat="false" ht="15.75" hidden="false" customHeight="true" outlineLevel="0" collapsed="false">
      <c r="C31" s="288" t="s">
        <v>54</v>
      </c>
      <c r="D31" s="289" t="s">
        <v>55</v>
      </c>
      <c r="E31" s="289" t="s">
        <v>56</v>
      </c>
      <c r="F31" s="289" t="s">
        <v>57</v>
      </c>
      <c r="G31" s="289" t="s">
        <v>58</v>
      </c>
      <c r="H31" s="289" t="s">
        <v>59</v>
      </c>
      <c r="I31" s="289" t="s">
        <v>60</v>
      </c>
      <c r="J31" s="289" t="s">
        <v>61</v>
      </c>
      <c r="K31" s="289" t="s">
        <v>62</v>
      </c>
      <c r="L31" s="289" t="s">
        <v>63</v>
      </c>
      <c r="M31" s="289" t="s">
        <v>64</v>
      </c>
      <c r="N31" s="289" t="s">
        <v>65</v>
      </c>
      <c r="O31" s="289" t="s">
        <v>66</v>
      </c>
      <c r="P31" s="290" t="s">
        <v>67</v>
      </c>
      <c r="Q31" s="290"/>
      <c r="R31" s="290"/>
      <c r="S31" s="290"/>
      <c r="T31" s="88" t="s">
        <v>172</v>
      </c>
      <c r="U31" s="88"/>
      <c r="V31" s="88" t="s">
        <v>173</v>
      </c>
      <c r="W31" s="88"/>
      <c r="X31" s="88" t="s">
        <v>174</v>
      </c>
      <c r="Y31" s="88"/>
      <c r="Z31" s="88" t="s">
        <v>71</v>
      </c>
      <c r="AA31" s="88"/>
      <c r="AB31" s="89" t="s">
        <v>72</v>
      </c>
      <c r="AC31" s="89"/>
      <c r="AD31" s="90" t="s">
        <v>73</v>
      </c>
      <c r="AE31" s="90" t="s">
        <v>74</v>
      </c>
      <c r="AF31" s="90" t="s">
        <v>75</v>
      </c>
      <c r="AG31" s="91" t="s">
        <v>76</v>
      </c>
      <c r="AH31" s="90" t="s">
        <v>77</v>
      </c>
      <c r="AI31" s="90" t="s">
        <v>78</v>
      </c>
      <c r="AJ31" s="90" t="s">
        <v>79</v>
      </c>
      <c r="AK31" s="90" t="s">
        <v>80</v>
      </c>
      <c r="AL31" s="91" t="s">
        <v>81</v>
      </c>
      <c r="AM31" s="90" t="s">
        <v>82</v>
      </c>
      <c r="AN31" s="90" t="s">
        <v>83</v>
      </c>
      <c r="AO31" s="90" t="s">
        <v>84</v>
      </c>
      <c r="AP31" s="90" t="s">
        <v>85</v>
      </c>
      <c r="AQ31" s="90" t="s">
        <v>86</v>
      </c>
      <c r="AR31" s="91" t="s">
        <v>87</v>
      </c>
      <c r="AS31" s="91" t="s">
        <v>88</v>
      </c>
      <c r="AT31" s="91" t="s">
        <v>89</v>
      </c>
      <c r="AU31" s="90" t="s">
        <v>90</v>
      </c>
      <c r="AV31" s="90" t="s">
        <v>91</v>
      </c>
      <c r="AW31" s="92" t="s">
        <v>92</v>
      </c>
      <c r="AX31" s="90" t="s">
        <v>93</v>
      </c>
      <c r="AY31" s="90" t="s">
        <v>94</v>
      </c>
      <c r="AZ31" s="91" t="s">
        <v>95</v>
      </c>
      <c r="BA31" s="90" t="s">
        <v>96</v>
      </c>
      <c r="BB31" s="93" t="s">
        <v>97</v>
      </c>
    </row>
    <row r="32" customFormat="false" ht="15.75" hidden="false" customHeight="true" outlineLevel="0" collapsed="false">
      <c r="C32" s="288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90"/>
      <c r="Q32" s="290"/>
      <c r="R32" s="290"/>
      <c r="S32" s="290"/>
      <c r="T32" s="88"/>
      <c r="U32" s="88"/>
      <c r="V32" s="88"/>
      <c r="W32" s="88"/>
      <c r="X32" s="88"/>
      <c r="Y32" s="88"/>
      <c r="Z32" s="88"/>
      <c r="AA32" s="88"/>
      <c r="AB32" s="89"/>
      <c r="AC32" s="89"/>
      <c r="AD32" s="90"/>
      <c r="AE32" s="90"/>
      <c r="AF32" s="90"/>
      <c r="AG32" s="91"/>
      <c r="AH32" s="90"/>
      <c r="AI32" s="90"/>
      <c r="AJ32" s="90"/>
      <c r="AK32" s="90"/>
      <c r="AL32" s="91"/>
      <c r="AM32" s="90"/>
      <c r="AN32" s="90"/>
      <c r="AO32" s="90"/>
      <c r="AP32" s="90"/>
      <c r="AQ32" s="90"/>
      <c r="AR32" s="91"/>
      <c r="AS32" s="91"/>
      <c r="AT32" s="91"/>
      <c r="AU32" s="90"/>
      <c r="AV32" s="90"/>
      <c r="AW32" s="92"/>
      <c r="AX32" s="90"/>
      <c r="AY32" s="90"/>
      <c r="AZ32" s="91"/>
      <c r="BA32" s="90"/>
      <c r="BB32" s="93"/>
    </row>
    <row r="33" customFormat="false" ht="15.75" hidden="false" customHeight="true" outlineLevel="0" collapsed="false">
      <c r="C33" s="291" t="s">
        <v>98</v>
      </c>
      <c r="D33" s="292" t="s">
        <v>99</v>
      </c>
      <c r="E33" s="292" t="s">
        <v>24</v>
      </c>
      <c r="F33" s="293" t="s">
        <v>100</v>
      </c>
      <c r="G33" s="294"/>
      <c r="H33" s="293" t="s">
        <v>101</v>
      </c>
      <c r="I33" s="293" t="s">
        <v>101</v>
      </c>
      <c r="J33" s="293" t="s">
        <v>100</v>
      </c>
      <c r="K33" s="295"/>
      <c r="L33" s="295"/>
      <c r="M33" s="295"/>
      <c r="N33" s="295"/>
      <c r="O33" s="295"/>
      <c r="P33" s="296" t="s">
        <v>103</v>
      </c>
      <c r="Q33" s="296"/>
      <c r="R33" s="296" t="s">
        <v>104</v>
      </c>
      <c r="S33" s="296" t="s">
        <v>105</v>
      </c>
      <c r="T33" s="99" t="s">
        <v>106</v>
      </c>
      <c r="U33" s="99" t="s">
        <v>107</v>
      </c>
      <c r="V33" s="99" t="s">
        <v>108</v>
      </c>
      <c r="W33" s="99" t="s">
        <v>109</v>
      </c>
      <c r="X33" s="99" t="s">
        <v>110</v>
      </c>
      <c r="Y33" s="99" t="s">
        <v>111</v>
      </c>
      <c r="Z33" s="99" t="s">
        <v>112</v>
      </c>
      <c r="AA33" s="99" t="s">
        <v>113</v>
      </c>
      <c r="AB33" s="99" t="s">
        <v>114</v>
      </c>
      <c r="AC33" s="100" t="s">
        <v>115</v>
      </c>
      <c r="AD33" s="101" t="s">
        <v>116</v>
      </c>
      <c r="AE33" s="101" t="s">
        <v>117</v>
      </c>
      <c r="AF33" s="101" t="s">
        <v>118</v>
      </c>
      <c r="AG33" s="101" t="s">
        <v>119</v>
      </c>
      <c r="AH33" s="101" t="s">
        <v>120</v>
      </c>
      <c r="AI33" s="103" t="s">
        <v>175</v>
      </c>
      <c r="AJ33" s="101" t="s">
        <v>122</v>
      </c>
      <c r="AK33" s="103" t="s">
        <v>176</v>
      </c>
      <c r="AL33" s="101" t="s">
        <v>124</v>
      </c>
      <c r="AM33" s="101" t="s">
        <v>125</v>
      </c>
      <c r="AN33" s="101" t="s">
        <v>126</v>
      </c>
      <c r="AO33" s="101" t="s">
        <v>127</v>
      </c>
      <c r="AP33" s="101" t="s">
        <v>128</v>
      </c>
      <c r="AQ33" s="103" t="s">
        <v>177</v>
      </c>
      <c r="AR33" s="101" t="s">
        <v>130</v>
      </c>
      <c r="AS33" s="101" t="s">
        <v>131</v>
      </c>
      <c r="AT33" s="102" t="s">
        <v>132</v>
      </c>
      <c r="AU33" s="103" t="s">
        <v>133</v>
      </c>
      <c r="AV33" s="103" t="s">
        <v>134</v>
      </c>
      <c r="AW33" s="103" t="s">
        <v>135</v>
      </c>
      <c r="AX33" s="101" t="s">
        <v>136</v>
      </c>
      <c r="AY33" s="101" t="s">
        <v>137</v>
      </c>
      <c r="AZ33" s="101" t="s">
        <v>138</v>
      </c>
      <c r="BA33" s="101" t="s">
        <v>139</v>
      </c>
      <c r="BB33" s="104" t="s">
        <v>140</v>
      </c>
    </row>
    <row r="34" customFormat="false" ht="14.25" hidden="false" customHeight="true" outlineLevel="0" collapsed="false">
      <c r="C34" s="291"/>
      <c r="D34" s="292"/>
      <c r="E34" s="292"/>
      <c r="F34" s="293"/>
      <c r="G34" s="294"/>
      <c r="H34" s="293"/>
      <c r="I34" s="293"/>
      <c r="J34" s="293"/>
      <c r="K34" s="297"/>
      <c r="L34" s="297"/>
      <c r="M34" s="297"/>
      <c r="N34" s="298" t="s">
        <v>29</v>
      </c>
      <c r="O34" s="297"/>
      <c r="P34" s="298" t="s">
        <v>141</v>
      </c>
      <c r="Q34" s="298" t="s">
        <v>142</v>
      </c>
      <c r="R34" s="298" t="s">
        <v>143</v>
      </c>
      <c r="S34" s="298" t="s">
        <v>144</v>
      </c>
      <c r="T34" s="107" t="s">
        <v>143</v>
      </c>
      <c r="U34" s="107" t="s">
        <v>144</v>
      </c>
      <c r="V34" s="107" t="s">
        <v>143</v>
      </c>
      <c r="W34" s="107" t="s">
        <v>144</v>
      </c>
      <c r="X34" s="107" t="s">
        <v>143</v>
      </c>
      <c r="Y34" s="107" t="s">
        <v>144</v>
      </c>
      <c r="Z34" s="107" t="s">
        <v>143</v>
      </c>
      <c r="AA34" s="107" t="s">
        <v>144</v>
      </c>
      <c r="AB34" s="107" t="s">
        <v>143</v>
      </c>
      <c r="AC34" s="108" t="s">
        <v>144</v>
      </c>
      <c r="AD34" s="109" t="s">
        <v>178</v>
      </c>
      <c r="AE34" s="109" t="s">
        <v>178</v>
      </c>
      <c r="AF34" s="109" t="s">
        <v>178</v>
      </c>
      <c r="AG34" s="109" t="s">
        <v>178</v>
      </c>
      <c r="AH34" s="109" t="s">
        <v>178</v>
      </c>
      <c r="AI34" s="109" t="s">
        <v>178</v>
      </c>
      <c r="AJ34" s="109" t="s">
        <v>178</v>
      </c>
      <c r="AK34" s="109" t="s">
        <v>178</v>
      </c>
      <c r="AL34" s="109" t="s">
        <v>178</v>
      </c>
      <c r="AM34" s="109" t="s">
        <v>178</v>
      </c>
      <c r="AN34" s="109" t="s">
        <v>178</v>
      </c>
      <c r="AO34" s="109" t="s">
        <v>178</v>
      </c>
      <c r="AP34" s="109" t="s">
        <v>178</v>
      </c>
      <c r="AQ34" s="109" t="s">
        <v>178</v>
      </c>
      <c r="AR34" s="109" t="s">
        <v>178</v>
      </c>
      <c r="AS34" s="109" t="s">
        <v>178</v>
      </c>
      <c r="AT34" s="109" t="s">
        <v>178</v>
      </c>
      <c r="AU34" s="109" t="s">
        <v>178</v>
      </c>
      <c r="AV34" s="109" t="s">
        <v>178</v>
      </c>
      <c r="AW34" s="109" t="s">
        <v>178</v>
      </c>
      <c r="AX34" s="109" t="s">
        <v>178</v>
      </c>
      <c r="AY34" s="109" t="s">
        <v>178</v>
      </c>
      <c r="AZ34" s="109" t="s">
        <v>178</v>
      </c>
      <c r="BA34" s="109" t="s">
        <v>178</v>
      </c>
      <c r="BB34" s="109" t="s">
        <v>178</v>
      </c>
    </row>
    <row r="35" customFormat="false" ht="15.75" hidden="false" customHeight="false" outlineLevel="0" collapsed="false">
      <c r="A35" s="110" t="n">
        <f aca="false">IF(ISBLANK(VLOOKUP(D35,'[2]Volumes flacons'!A5:C623,3)),0,1)</f>
        <v>1</v>
      </c>
      <c r="B35" s="111" t="n">
        <f aca="false">IF(ISBLANK(D35),0,IF(ISBLANK(E35),0,IF(ISBLANK(F35),0,1)))</f>
        <v>1</v>
      </c>
      <c r="C35" s="112" t="n">
        <v>1</v>
      </c>
      <c r="D35" s="113" t="n">
        <v>2002</v>
      </c>
      <c r="E35" s="113" t="n">
        <v>9.8</v>
      </c>
      <c r="F35" s="124" t="n">
        <v>5.403</v>
      </c>
      <c r="G35" s="261" t="n">
        <v>34.961</v>
      </c>
      <c r="H35" s="113" t="n">
        <v>2000</v>
      </c>
      <c r="I35" s="113" t="n">
        <v>2020.8</v>
      </c>
      <c r="J35" s="116" t="n">
        <f aca="false">IF(ISBLANK(D35),"",IF(VLOOKUP(D35,'[2]Volumes flacons'!$A$5:$C$978,2)=0,"",IF(D35&gt;'[2]Volumes flacons'!$A$978,"Mauvais numéro",IF(D35&lt;'[2]Volumes flacons'!$A$5,"Mauvais numéro",(VLOOKUP(D35,'[2]Volumes flacons'!$A$5:$C$978,3))))))</f>
        <v>108.59</v>
      </c>
      <c r="K35" s="117" t="n">
        <f aca="false">IF(ISBLANK(E35),"",(0.000824493-(0.0000040899*E35)+(0.000000076438*E35^2)-(0.00000000082467*E35^3)+(0.0000000000053875*E35^4)))</f>
        <v>0.00079102660529798</v>
      </c>
      <c r="L35" s="117" t="n">
        <f aca="false">IF(ISBLANK(E35),"",(-0.00000572466+(0.00000010227*E35)-(0.0000000016546*E35^2)))</f>
        <v>-4.881321784E-006</v>
      </c>
      <c r="M35" s="117" t="n">
        <f aca="false">IF(ISBLANK(E35),"",IF(ISBLANK(G35),(O35+(K35*35)+(L35*35^1.5)+(0.00000048314*35^2)),(O35+(K35*G35)+(L35*G35^1.5)+(0.00000048314*G35^2))))</f>
        <v>1.02695598517939</v>
      </c>
      <c r="N35" s="118" t="n">
        <f aca="false">IF(ISBLANK(D35),"",IF(ISBLANK(G35),J35*(1+0.00001*(35-20)),J35*(1+0.00001*(G35-20))))</f>
        <v>108.6062461499</v>
      </c>
      <c r="O35" s="117" t="n">
        <f aca="false">IF(ISBLANK(E35),"",(0.999842594+(0.00006793952*E35)-(0.00000909529*E35^2)+(0.0000001001685*E35^3)-(0.000000001120083*E35^4)+(0.000000000006536332*E35^5)))</f>
        <v>0.999719426978937</v>
      </c>
      <c r="P35" s="119" t="n">
        <f aca="false">IF(ISBLANK($R$16),"",IF(A35=0,"",IF(ISBLANK($R$17),"",IF(B35=0,"",IF($O$28=$I$29,"",IF(AND($I$29=$O$29,D35&lt;1000),"N° Flac.",IF(AND($I$29=$O$30,D35&gt;1000),"N° Flac.",IF(AND(D35&gt;1202,D35&lt;2001),"Err. N°",IF(AND(D35&gt;499,D35&lt;1141),"Err.N°",(((((F35)+'[2]Correction de volume'!$G$7)*(($P$21)*($P$19)*5598)/(($R$16)-($R$17)))-(($P$27)*1000))/((N35)-($P$26))))))))))))</f>
        <v>5.6933730863665</v>
      </c>
      <c r="Q35" s="120" t="n">
        <f aca="false">IF(ISBLANK($R$16),"",IF(A35=0,"",IF(ISBLANK($R$17),"",IF(AND(D35&gt;1202,D35&lt;2001),"Err. N°",IF(AND(D35&gt;499,D35&lt;1141),"Err.N°",IF(B35=0,"",IF($O$28=$I$29,"",IF(AND($I$29=$O$29,D35&lt;1000),"N° Flac.",IF(AND($I$29=$O$30,D35&gt;1000),"N° Flac.",P35/M35)))))))))</f>
        <v>5.54393096542689</v>
      </c>
      <c r="R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Flac.",((44.66*P35))))))))))))</f>
        <v>254.266042037128</v>
      </c>
      <c r="S35" s="121" t="n">
        <f aca="false">IF(ISBLANK($R$16),"",IF(A35=0,"",IF(ISBLANK($R$17),"",IF(B35=0,"",IF(ISBLANK(J35),"",IF(AND(D35&gt;1202,D35&lt;2001),"Err. N°",IF(AND(D35&gt;499,D35&lt;1141),"Err.N°",IF($I$29=$O$28,"",IF(AND($I$29=$O$29,D35&lt;1000),"N° Flac.",IF(AND($I$29=$O$30,D35&gt;1000),"N° Flac.",((44.66*P35)/M35)))))))))))</f>
        <v>247.591956915965</v>
      </c>
      <c r="T35" s="32"/>
      <c r="U35" s="32"/>
      <c r="V35" s="122"/>
      <c r="W35" s="122"/>
      <c r="X35" s="122"/>
      <c r="Y35" s="122"/>
      <c r="Z35" s="32"/>
      <c r="AA35" s="32"/>
      <c r="AB35" s="122"/>
      <c r="AC35" s="122"/>
    </row>
    <row r="36" customFormat="false" ht="15.75" hidden="false" customHeight="false" outlineLevel="0" collapsed="false">
      <c r="A36" s="110" t="n">
        <f aca="false">IF(ISBLANK(VLOOKUP(D36,'[2]Volumes flacons'!A5:C623,3)),0,1)</f>
        <v>1</v>
      </c>
      <c r="B36" s="111" t="n">
        <f aca="false">IF(ISBLANK(D36),0,IF(ISBLANK(E36),0,IF(ISBLANK(F36),0,1)))</f>
        <v>1</v>
      </c>
      <c r="C36" s="112" t="n">
        <v>2</v>
      </c>
      <c r="D36" s="113" t="n">
        <v>2004</v>
      </c>
      <c r="E36" s="113" t="n">
        <v>9.5</v>
      </c>
      <c r="F36" s="124" t="n">
        <v>5.502</v>
      </c>
      <c r="G36" s="261" t="n">
        <v>34.961</v>
      </c>
      <c r="H36" s="113" t="n">
        <v>2000</v>
      </c>
      <c r="I36" s="113" t="n">
        <v>2020.8</v>
      </c>
      <c r="J36" s="116" t="n">
        <f aca="false">IF(ISBLANK(D36),"",IF(VLOOKUP(D36,'[2]Volumes flacons'!$A$5:$C$978,2)=0,"",IF(D36&gt;'[2]Volumes flacons'!$A$978,"Mauvais numéro",IF(D36&lt;'[2]Volumes flacons'!$A$5,"Mauvais numéro",(VLOOKUP(D36,'[2]Volumes flacons'!$A$5:$C$978,3))))))</f>
        <v>110.33</v>
      </c>
      <c r="K36" s="117" t="n">
        <f aca="false">IF(ISBLANK(E36),"",(0.000824493-(0.0000040899*E36)+(0.000000076438*E36^2)-(0.00000000082467*E36^3)+(0.0000000000053875*E36^4)))</f>
        <v>0.000791874309582969</v>
      </c>
      <c r="L36" s="117" t="n">
        <f aca="false">IF(ISBLANK(E36),"",(-0.00000572466+(0.00000010227*E36)-(0.0000000016546*E36^2)))</f>
        <v>-4.90242265E-006</v>
      </c>
      <c r="M36" s="117" t="n">
        <f aca="false">IF(ISBLANK(E36),"",IF(ISBLANK(G36),(O36+(K36*35)+(L36*35^1.5)+(0.00000048314*35^2)),(O36+(K36*G36)+(L36*G36^1.5)+(0.00000048314*G36^2))))</f>
        <v>1.02700626699456</v>
      </c>
      <c r="N36" s="118" t="n">
        <f aca="false">IF(ISBLANK(D36),"",IF(ISBLANK(G36),J36*(1+0.00001*(35-20)),J36*(1+0.00001*(G36-20))))</f>
        <v>110.3465064713</v>
      </c>
      <c r="O36" s="117" t="n">
        <f aca="false">IF(ISBLANK(E36),"",(0.999842594+(0.00006793952*E36)-(0.00000909529*E36^2)+(0.0000001001685*E36^3)-(0.000000001120083*E36^4)+(0.000000000006536332*E36^5)))</f>
        <v>0.999744434108058</v>
      </c>
      <c r="P36" s="119" t="n">
        <f aca="false">IF(ISBLANK($R$16),"",IF(A36=0,"",IF(ISBLANK($R$17),"",IF(B36=0,"",IF($O$28=$I$29,"",IF(AND($I$29=$O$29,D36&lt;1000),"N° Flac.",IF(AND($I$29=$O$30,D36&gt;1000),"N° Flac.",IF(AND(D36&gt;1202,D36&lt;2001),"Err. N°",IF(AND(D36&gt;499,D36&lt;1141),"Err.N°",(((((F36)+'[2]Correction de volume'!$G$7)*(($P$21)*($P$19)*5598)/(($R$16)-($R$17)))-(($P$27)*1000))/((N36)-($P$26))))))))))))</f>
        <v>5.70484745591523</v>
      </c>
      <c r="Q36" s="120" t="n">
        <f aca="false">IF(ISBLANK($R$16),"",IF(A36=0,"",IF(ISBLANK($R$17),"",IF(AND(D36&gt;1202,D36&lt;2001),"Err. N°",IF(AND(D36&gt;499,D36&lt;1141),"Err.N°",IF(B36=0,"",IF($O$28=$I$29,"",IF(AND($I$29=$O$29,D36&lt;1000),"N° Flac.",IF(AND($I$29=$O$30,D36&gt;1000),"N° Flac.",P36/M36)))))))))</f>
        <v>5.55483217508492</v>
      </c>
      <c r="R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Flac.",((44.66*P36))))))))))))</f>
        <v>254.778487381174</v>
      </c>
      <c r="S36" s="121" t="n">
        <f aca="false">IF(ISBLANK($R$16),"",IF(A36=0,"",IF(ISBLANK($R$17),"",IF(B36=0,"",IF(ISBLANK(J36),"",IF(AND(D36&gt;1202,D36&lt;2001),"Err. N°",IF(AND(D36&gt;499,D36&lt;1141),"Err.N°",IF($I$29=$O$28,"",IF(AND($I$29=$O$29,D36&lt;1000),"N° Flac.",IF(AND($I$29=$O$30,D36&gt;1000),"N° Flac.",((44.66*P36)/M36)))))))))))</f>
        <v>248.078804939293</v>
      </c>
      <c r="T36" s="123"/>
      <c r="U36" s="123"/>
      <c r="V36" s="123"/>
      <c r="W36" s="137"/>
      <c r="X36" s="123"/>
      <c r="Y36" s="123"/>
      <c r="Z36" s="123"/>
      <c r="AA36" s="32"/>
      <c r="AB36" s="123"/>
      <c r="AC36" s="123"/>
    </row>
    <row r="37" customFormat="false" ht="15.75" hidden="false" customHeight="false" outlineLevel="0" collapsed="false">
      <c r="A37" s="110" t="n">
        <f aca="false">IF(ISBLANK(VLOOKUP(D37,'[2]Volumes flacons'!A5:C623,3)),0,1)</f>
        <v>1</v>
      </c>
      <c r="B37" s="111" t="n">
        <f aca="false">IF(ISBLANK(D37),0,IF(ISBLANK(E37),0,IF(ISBLANK(F37),0,1)))</f>
        <v>1</v>
      </c>
      <c r="C37" s="112" t="n">
        <v>3</v>
      </c>
      <c r="D37" s="113" t="n">
        <v>2005</v>
      </c>
      <c r="E37" s="113" t="n">
        <v>10.6</v>
      </c>
      <c r="F37" s="124" t="n">
        <v>3.537</v>
      </c>
      <c r="G37" s="261" t="n">
        <v>34.665</v>
      </c>
      <c r="H37" s="113" t="n">
        <v>1000</v>
      </c>
      <c r="I37" s="113" t="n">
        <v>1009</v>
      </c>
      <c r="J37" s="116" t="n">
        <f aca="false">IF(ISBLANK(D37),"",IF(VLOOKUP(D37,'[2]Volumes flacons'!$A$5:$C$978,2)=0,"",IF(D37&gt;'[2]Volumes flacons'!$A$978,"Mauvais numéro",IF(D37&lt;'[2]Volumes flacons'!$A$5,"Mauvais numéro",(VLOOKUP(D37,'[2]Volumes flacons'!$A$5:$C$978,3))))))</f>
        <v>110.8</v>
      </c>
      <c r="K37" s="117" t="n">
        <f aca="false">IF(ISBLANK(E37),"",(0.000824493-(0.0000040899*E37)+(0.000000076438*E37^2)-(0.00000000082467*E37^3)+(0.0000000000053875*E37^4)))</f>
        <v>0.0007888144544615</v>
      </c>
      <c r="L37" s="117" t="n">
        <f aca="false">IF(ISBLANK(E37),"",(-0.00000572466+(0.00000010227*E37)-(0.0000000016546*E37^2)))</f>
        <v>-4.826508856E-006</v>
      </c>
      <c r="M37" s="117" t="n">
        <f aca="false">IF(ISBLANK(E37),"",IF(ISBLANK(G37),(O37+(K37*35)+(L37*35^1.5)+(0.00000048314*35^2)),(O37+(K37*G37)+(L37*G37^1.5)+(0.00000048314*G37^2))))</f>
        <v>1.02658659008479</v>
      </c>
      <c r="N37" s="118" t="n">
        <f aca="false">IF(ISBLANK(D37),"",IF(ISBLANK(G37),J37*(1+0.00001*(35-20)),J37*(1+0.00001*(G37-20))))</f>
        <v>110.81624882</v>
      </c>
      <c r="O37" s="117" t="n">
        <f aca="false">IF(ISBLANK(E37),"",(0.999842594+(0.00006793952*E37)-(0.00000909529*E37^2)+(0.0000001001685*E37^3)-(0.000000001120083*E37^4)+(0.000000000006536332*E37^5)))</f>
        <v>0.999646842332655</v>
      </c>
      <c r="P37" s="119" t="n">
        <f aca="false">IF(ISBLANK($R$16),"",IF(A37=0,"",IF(ISBLANK($R$17),"",IF(B37=0,"",IF($O$28=$I$29,"",IF(AND($I$29=$O$29,D37&lt;1000),"N° Flac.",IF(AND($I$29=$O$30,D37&gt;1000),"N° Flac.",IF(AND(D37&gt;1202,D37&lt;2001),"Err. N°",IF(AND(D37&gt;499,D37&lt;1141),"Err.N°",(((((F37)+'[2]Correction de volume'!$G$7)*(($P$21)*($P$19)*5598)/(($R$16)-($R$17)))-(($P$27)*1000))/((N37)-($P$26))))))))))))</f>
        <v>3.64593213771648</v>
      </c>
      <c r="Q37" s="120" t="n">
        <f aca="false">IF(ISBLANK($R$16),"",IF(A37=0,"",IF(ISBLANK($R$17),"",IF(AND(D37&gt;1202,D37&lt;2001),"Err. N°",IF(AND(D37&gt;499,D37&lt;1141),"Err.N°",IF(B37=0,"",IF($O$28=$I$29,"",IF(AND($I$29=$O$29,D37&lt;1000),"N° Flac.",IF(AND($I$29=$O$30,D37&gt;1000),"N° Flac.",P37/M37)))))))))</f>
        <v>3.55150960759712</v>
      </c>
      <c r="R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Flac.",((44.66*P37))))))))))))</f>
        <v>162.827329270418</v>
      </c>
      <c r="S37" s="121" t="n">
        <f aca="false">IF(ISBLANK($R$16),"",IF(A37=0,"",IF(ISBLANK($R$17),"",IF(B37=0,"",IF(ISBLANK(J37),"",IF(AND(D37&gt;1202,D37&lt;2001),"Err. N°",IF(AND(D37&gt;499,D37&lt;1141),"Err.N°",IF($I$29=$O$28,"",IF(AND($I$29=$O$29,D37&lt;1000),"N° Flac.",IF(AND($I$29=$O$30,D37&gt;1000),"N° Flac.",((44.66*P37)/M37)))))))))))</f>
        <v>158.610419075287</v>
      </c>
      <c r="T37" s="32"/>
      <c r="U37" s="32"/>
      <c r="V37" s="122"/>
      <c r="W37" s="122"/>
      <c r="X37" s="122"/>
      <c r="Y37" s="122"/>
      <c r="Z37" s="32"/>
      <c r="AA37" s="32"/>
      <c r="AB37" s="122"/>
      <c r="AC37" s="122"/>
    </row>
    <row r="38" customFormat="false" ht="15.75" hidden="false" customHeight="false" outlineLevel="0" collapsed="false">
      <c r="A38" s="110" t="n">
        <f aca="false">IF(ISBLANK(VLOOKUP(D38,'[2]Volumes flacons'!A5:C623,3)),0,1)</f>
        <v>1</v>
      </c>
      <c r="B38" s="111" t="n">
        <f aca="false">IF(ISBLANK(D38),0,IF(ISBLANK(E38),0,IF(ISBLANK(F38),0,1)))</f>
        <v>1</v>
      </c>
      <c r="C38" s="112" t="n">
        <v>4</v>
      </c>
      <c r="D38" s="113" t="n">
        <v>2006</v>
      </c>
      <c r="E38" s="113" t="n">
        <v>12.3</v>
      </c>
      <c r="F38" s="124" t="n">
        <v>2.586</v>
      </c>
      <c r="G38" s="261" t="n">
        <v>34.656</v>
      </c>
      <c r="H38" s="113" t="n">
        <v>500</v>
      </c>
      <c r="I38" s="113" t="n">
        <v>505</v>
      </c>
      <c r="J38" s="116" t="n">
        <f aca="false">IF(ISBLANK(D38),"",IF(VLOOKUP(D38,'[2]Volumes flacons'!$A$5:$C$978,2)=0,"",IF(D38&gt;'[2]Volumes flacons'!$A$978,"Mauvais numéro",IF(D38&lt;'[2]Volumes flacons'!$A$5,"Mauvais numéro",(VLOOKUP(D38,'[2]Volumes flacons'!$A$5:$C$978,3))))))</f>
        <v>108.87</v>
      </c>
      <c r="K38" s="117" t="n">
        <f aca="false">IF(ISBLANK(E38),"",(0.000824493-(0.0000040899*E38)+(0.000000076438*E38^2)-(0.00000000082467*E38^3)+(0.0000000000053875*E38^4)))</f>
        <v>0.000784340246508949</v>
      </c>
      <c r="L38" s="117" t="n">
        <f aca="false">IF(ISBLANK(E38),"",(-0.00000572466+(0.00000010227*E38)-(0.0000000016546*E38^2)))</f>
        <v>-4.717063434E-006</v>
      </c>
      <c r="M38" s="117" t="n">
        <f aca="false">IF(ISBLANK(E38),"",IF(ISBLANK(G38),(O38+(K38*35)+(L38*35^1.5)+(0.00000048314*35^2)),(O38+(K38*G38)+(L38*G38^1.5)+(0.00000048314*G38^2))))</f>
        <v>1.02626482814549</v>
      </c>
      <c r="N38" s="118" t="n">
        <f aca="false">IF(ISBLANK(D38),"",IF(ISBLANK(G38),J38*(1+0.00001*(35-20)),J38*(1+0.00001*(G38-20))))</f>
        <v>108.8859559872</v>
      </c>
      <c r="O38" s="117" t="n">
        <f aca="false">IF(ISBLANK(E38),"",(0.999842594+(0.00006793952*E38)-(0.00000909529*E38^2)+(0.0000001001685*E38^3)-(0.000000001120083*E38^4)+(0.000000000006536332*E38^5)))</f>
        <v>0.999464826901702</v>
      </c>
      <c r="P38" s="119" t="n">
        <f aca="false">IF(ISBLANK($R$16),"",IF(A38=0,"",IF(ISBLANK($R$17),"",IF(B38=0,"",IF($O$28=$I$29,"",IF(AND($I$29=$O$29,D38&lt;1000),"N° Flac.",IF(AND($I$29=$O$30,D38&gt;1000),"N° Flac.",IF(AND(D38&gt;1202,D38&lt;2001),"Err. N°",IF(AND(D38&gt;499,D38&lt;1141),"Err.N°",(((((F38)+'[2]Correction de volume'!$G$7)*(($P$21)*($P$19)*5598)/(($R$16)-($R$17)))-(($P$27)*1000))/((N38)-($P$26))))))))))))</f>
        <v>2.70947104564195</v>
      </c>
      <c r="Q38" s="120" t="n">
        <f aca="false">IF(ISBLANK($R$16),"",IF(A38=0,"",IF(ISBLANK($R$17),"",IF(AND(D38&gt;1202,D38&lt;2001),"Err. N°",IF(AND(D38&gt;499,D38&lt;1141),"Err.N°",IF(B38=0,"",IF($O$28=$I$29,"",IF(AND($I$29=$O$29,D38&lt;1000),"N° Flac.",IF(AND($I$29=$O$30,D38&gt;1000),"N° Flac.",P38/M38)))))))))</f>
        <v>2.64012852368535</v>
      </c>
      <c r="R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Flac.",((44.66*P38))))))))))))</f>
        <v>121.00497689837</v>
      </c>
      <c r="S38" s="121" t="n">
        <f aca="false">IF(ISBLANK($R$16),"",IF(A38=0,"",IF(ISBLANK($R$17),"",IF(B38=0,"",IF(ISBLANK(J38),"",IF(AND(D38&gt;1202,D38&lt;2001),"Err. N°",IF(AND(D38&gt;499,D38&lt;1141),"Err.N°",IF($I$29=$O$28,"",IF(AND($I$29=$O$29,D38&lt;1000),"N° Flac.",IF(AND($I$29=$O$30,D38&gt;1000),"N° Flac.",((44.66*P38)/M38)))))))))))</f>
        <v>117.908139867788</v>
      </c>
      <c r="T38" s="123"/>
      <c r="U38" s="123"/>
      <c r="V38" s="123"/>
      <c r="W38" s="123"/>
      <c r="X38" s="123"/>
      <c r="Y38" s="123"/>
      <c r="Z38" s="123"/>
      <c r="AA38" s="32"/>
      <c r="AB38" s="123"/>
      <c r="AC38" s="123"/>
    </row>
    <row r="39" customFormat="false" ht="15.75" hidden="false" customHeight="false" outlineLevel="0" collapsed="false">
      <c r="A39" s="110" t="n">
        <f aca="false">IF(ISBLANK(VLOOKUP(D39,'[2]Volumes flacons'!A5:C623,3)),0,1)</f>
        <v>1</v>
      </c>
      <c r="B39" s="111" t="n">
        <f aca="false">IF(ISBLANK(D39),0,IF(ISBLANK(E39),0,IF(ISBLANK(F39),0,1)))</f>
        <v>1</v>
      </c>
      <c r="C39" s="112" t="n">
        <v>5</v>
      </c>
      <c r="D39" s="113" t="n">
        <v>2007</v>
      </c>
      <c r="E39" s="113" t="n">
        <v>17.9</v>
      </c>
      <c r="F39" s="124" t="n">
        <v>2.497</v>
      </c>
      <c r="G39" s="261" t="n">
        <v>35.553</v>
      </c>
      <c r="H39" s="113" t="n">
        <v>100</v>
      </c>
      <c r="I39" s="113" t="n">
        <v>101</v>
      </c>
      <c r="J39" s="116" t="n">
        <f aca="false">IF(ISBLANK(D39),"",IF(VLOOKUP(D39,'[2]Volumes flacons'!$A$5:$C$978,2)=0,"",IF(D39&gt;'[2]Volumes flacons'!$A$978,"Mauvais numéro",IF(D39&lt;'[2]Volumes flacons'!$A$5,"Mauvais numéro",(VLOOKUP(D39,'[2]Volumes flacons'!$A$5:$C$978,3))))))</f>
        <v>109.77</v>
      </c>
      <c r="K39" s="117" t="n">
        <f aca="false">IF(ISBLANK(E39),"",(0.000824493-(0.0000040899*E39)+(0.000000076438*E39^2)-(0.00000000082467*E39^3)+(0.0000000000053875*E39^4)))</f>
        <v>0.000771598622152509</v>
      </c>
      <c r="L39" s="117" t="n">
        <f aca="false">IF(ISBLANK(E39),"",(-0.00000572466+(0.00000010227*E39)-(0.0000000016546*E39^2)))</f>
        <v>-4.424177386E-006</v>
      </c>
      <c r="M39" s="117" t="n">
        <f aca="false">IF(ISBLANK(E39),"",IF(ISBLANK(G39),(O39+(K39*35)+(L39*35^1.5)+(0.00000048314*35^2)),(O39+(K39*G39)+(L39*G39^1.5)+(0.00000048314*G39^2))))</f>
        <v>1.02572147399944</v>
      </c>
      <c r="N39" s="118" t="n">
        <f aca="false">IF(ISBLANK(D39),"",IF(ISBLANK(G39),J39*(1+0.00001*(35-20)),J39*(1+0.00001*(G39-20))))</f>
        <v>109.7870725281</v>
      </c>
      <c r="O39" s="117" t="n">
        <f aca="false">IF(ISBLANK(E39),"",(0.999842594+(0.00006793952*E39)-(0.00000909529*E39^2)+(0.0000001001685*E39^3)-(0.000000001120083*E39^4)+(0.000000000006536332*E39^5)))</f>
        <v>0.998616010802117</v>
      </c>
      <c r="P39" s="119" t="n">
        <f aca="false">IF(ISBLANK($R$16),"",IF(A39=0,"",IF(ISBLANK($R$17),"",IF(B39=0,"",IF($O$28=$I$29,"",IF(AND($I$29=$O$29,D39&lt;1000),"N° Flac.",IF(AND($I$29=$O$30,D39&gt;1000),"N° Flac.",IF(AND(D39&gt;1202,D39&lt;2001),"Err. N°",IF(AND(D39&gt;499,D39&lt;1141),"Err.N°",(((((F39)+'[2]Correction de volume'!$G$7)*(($P$21)*($P$19)*5598)/(($R$16)-($R$17)))-(($P$27)*1000))/((N39)-($P$26))))))))))))</f>
        <v>2.59379802907478</v>
      </c>
      <c r="Q39" s="120" t="n">
        <f aca="false">IF(ISBLANK($R$16),"",IF(A39=0,"",IF(ISBLANK($R$17),"",IF(AND(D39&gt;1202,D39&lt;2001),"Err. N°",IF(AND(D39&gt;499,D39&lt;1141),"Err.N°",IF(B39=0,"",IF($O$28=$I$29,"",IF(AND($I$29=$O$29,D39&lt;1000),"N° Flac.",IF(AND($I$29=$O$30,D39&gt;1000),"N° Flac.",P39/M39)))))))))</f>
        <v>2.52875473003522</v>
      </c>
      <c r="R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Flac.",((44.66*P39))))))))))))</f>
        <v>115.83901997848</v>
      </c>
      <c r="S39" s="121" t="n">
        <f aca="false">IF(ISBLANK($R$16),"",IF(A39=0,"",IF(ISBLANK($R$17),"",IF(B39=0,"",IF(ISBLANK(J39),"",IF(AND(D39&gt;1202,D39&lt;2001),"Err. N°",IF(AND(D39&gt;499,D39&lt;1141),"Err.N°",IF($I$29=$O$28,"",IF(AND($I$29=$O$29,D39&lt;1000),"N° Flac.",IF(AND($I$29=$O$30,D39&gt;1000),"N° Flac.",((44.66*P39)/M39)))))))))))</f>
        <v>112.934186243373</v>
      </c>
      <c r="T39" s="32"/>
      <c r="U39" s="32"/>
      <c r="V39" s="122"/>
      <c r="W39" s="122"/>
      <c r="X39" s="122"/>
      <c r="Y39" s="122"/>
      <c r="Z39" s="32"/>
      <c r="AA39" s="32"/>
      <c r="AB39" s="122"/>
      <c r="AC39" s="122"/>
    </row>
    <row r="40" customFormat="false" ht="15.75" hidden="false" customHeight="false" outlineLevel="0" collapsed="false">
      <c r="A40" s="110" t="n">
        <f aca="false">IF(ISBLANK(VLOOKUP(D40,'[2]Volumes flacons'!A5:C623,3)),0,1)</f>
        <v>1</v>
      </c>
      <c r="B40" s="111" t="n">
        <f aca="false">IF(ISBLANK(D40),0,IF(ISBLANK(E40),0,IF(ISBLANK(F40),0,1)))</f>
        <v>1</v>
      </c>
      <c r="C40" s="112" t="n">
        <v>6</v>
      </c>
      <c r="D40" s="113" t="n">
        <v>2008</v>
      </c>
      <c r="E40" s="113" t="n">
        <v>18.4</v>
      </c>
      <c r="F40" s="124" t="n">
        <v>2.435</v>
      </c>
      <c r="G40" s="261" t="n">
        <v>35.617</v>
      </c>
      <c r="H40" s="113" t="n">
        <v>80</v>
      </c>
      <c r="I40" s="113" t="n">
        <v>81.9</v>
      </c>
      <c r="J40" s="116" t="n">
        <f aca="false">IF(ISBLANK(D40),"",IF(VLOOKUP(D40,'[2]Volumes flacons'!$A$5:$C$978,2)=0,"",IF(D40&gt;'[2]Volumes flacons'!$A$978,"Mauvais numéro",IF(D40&lt;'[2]Volumes flacons'!$A$5,"Mauvais numéro",(VLOOKUP(D40,'[2]Volumes flacons'!$A$5:$C$978,3))))))</f>
        <v>108.85</v>
      </c>
      <c r="K40" s="117" t="n">
        <f aca="false">IF(ISBLANK(E40),"",(0.000824493-(0.0000040899*E40)+(0.000000076438*E40^2)-(0.00000000082467*E40^3)+(0.0000000000053875*E40^4)))</f>
        <v>0.00077059793494784</v>
      </c>
      <c r="L40" s="117" t="n">
        <f aca="false">IF(ISBLANK(E40),"",(-0.00000572466+(0.00000010227*E40)-(0.0000000016546*E40^2)))</f>
        <v>-4.403073376E-006</v>
      </c>
      <c r="M40" s="117" t="n">
        <f aca="false">IF(ISBLANK(E40),"",IF(ISBLANK(G40),(O40+(K40*35)+(L40*35^1.5)+(0.00000048314*35^2)),(O40+(K40*G40)+(L40*G40^1.5)+(0.00000048314*G40^2))))</f>
        <v>1.02564613524389</v>
      </c>
      <c r="N40" s="118" t="n">
        <f aca="false">IF(ISBLANK(D40),"",IF(ISBLANK(G40),J40*(1+0.00001*(35-20)),J40*(1+0.00001*(G40-20))))</f>
        <v>108.8669991045</v>
      </c>
      <c r="O40" s="117" t="n">
        <f aca="false">IF(ISBLANK(E40),"",(0.999842594+(0.00006793952*E40)-(0.00000909529*E40^2)+(0.0000001001685*E40^3)-(0.000000001120083*E40^4)+(0.000000000006536332*E40^5)))</f>
        <v>0.998522778246976</v>
      </c>
      <c r="P40" s="119" t="n">
        <f aca="false">IF(ISBLANK($R$16),"",IF(A40=0,"",IF(ISBLANK($R$17),"",IF(B40=0,"",IF($O$28=$I$29,"",IF(AND($I$29=$O$29,D40&lt;1000),"N° Flac.",IF(AND($I$29=$O$30,D40&gt;1000),"N° Flac.",IF(AND(D40&gt;1202,D40&lt;2001),"Err. N°",IF(AND(D40&gt;499,D40&lt;1141),"Err.N°",(((((F40)+'[2]Correction de volume'!$G$7)*(($P$21)*($P$19)*5598)/(($R$16)-($R$17)))-(($P$27)*1000))/((N40)-($P$26))))))))))))</f>
        <v>2.55077579482614</v>
      </c>
      <c r="Q40" s="120" t="n">
        <f aca="false">IF(ISBLANK($R$16),"",IF(A40=0,"",IF(ISBLANK($R$17),"",IF(AND(D40&gt;1202,D40&lt;2001),"Err. N°",IF(AND(D40&gt;499,D40&lt;1141),"Err.N°",IF(B40=0,"",IF($O$28=$I$29,"",IF(AND($I$29=$O$29,D40&lt;1000),"N° Flac.",IF(AND($I$29=$O$30,D40&gt;1000),"N° Flac.",P40/M40)))))))))</f>
        <v>2.48699401009256</v>
      </c>
      <c r="R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Flac.",((44.66*P40))))))))))))</f>
        <v>113.917646996935</v>
      </c>
      <c r="S40" s="121" t="n">
        <f aca="false">IF(ISBLANK($R$16),"",IF(A40=0,"",IF(ISBLANK($R$17),"",IF(B40=0,"",IF(ISBLANK(J40),"",IF(AND(D40&gt;1202,D40&lt;2001),"Err. N°",IF(AND(D40&gt;499,D40&lt;1141),"Err.N°",IF($I$29=$O$28,"",IF(AND($I$29=$O$29,D40&lt;1000),"N° Flac.",IF(AND($I$29=$O$30,D40&gt;1000),"N° Flac.",((44.66*P40)/M40)))))))))))</f>
        <v>111.069152490734</v>
      </c>
      <c r="T40" s="32"/>
      <c r="U40" s="32"/>
      <c r="V40" s="122"/>
      <c r="W40" s="122"/>
      <c r="X40" s="122"/>
      <c r="Y40" s="122"/>
      <c r="Z40" s="32"/>
      <c r="AA40" s="32"/>
      <c r="AB40" s="122"/>
      <c r="AC40" s="122"/>
    </row>
    <row r="41" customFormat="false" ht="15.75" hidden="false" customHeight="false" outlineLevel="0" collapsed="false">
      <c r="A41" s="110" t="n">
        <f aca="false">IF(ISBLANK(VLOOKUP(D41,'[2]Volumes flacons'!A5:C623,3)),0,1)</f>
        <v>1</v>
      </c>
      <c r="B41" s="111" t="n">
        <f aca="false">IF(ISBLANK(D41),0,IF(ISBLANK(E41),0,IF(ISBLANK(F41),0,1)))</f>
        <v>1</v>
      </c>
      <c r="C41" s="112" t="n">
        <v>7</v>
      </c>
      <c r="D41" s="113" t="n">
        <v>2009</v>
      </c>
      <c r="E41" s="113" t="n">
        <v>20.3</v>
      </c>
      <c r="F41" s="124" t="n">
        <v>2.473</v>
      </c>
      <c r="G41" s="261" t="n">
        <v>35.751</v>
      </c>
      <c r="H41" s="113" t="n">
        <v>60</v>
      </c>
      <c r="I41" s="113" t="n">
        <v>61</v>
      </c>
      <c r="J41" s="116" t="n">
        <f aca="false">IF(ISBLANK(D41),"",IF(VLOOKUP(D41,'[2]Volumes flacons'!$A$5:$C$978,2)=0,"",IF(D41&gt;'[2]Volumes flacons'!$A$978,"Mauvais numéro",IF(D41&lt;'[2]Volumes flacons'!$A$5,"Mauvais numéro",(VLOOKUP(D41,'[2]Volumes flacons'!$A$5:$C$978,3))))))</f>
        <v>109.15</v>
      </c>
      <c r="K41" s="117" t="n">
        <f aca="false">IF(ISBLANK(E41),"",(0.000824493-(0.0000040899*E41)+(0.000000076438*E41^2)-(0.00000000082467*E41^3)+(0.0000000000053875*E41^4)))</f>
        <v>0.000766983544116549</v>
      </c>
      <c r="L41" s="117" t="n">
        <f aca="false">IF(ISBLANK(E41),"",(-0.00000572466+(0.00000010227*E41)-(0.0000000016546*E41^2)))</f>
        <v>-4.330423114E-006</v>
      </c>
      <c r="M41" s="117" t="n">
        <f aca="false">IF(ISBLANK(E41),"",IF(ISBLANK(G41),(O41+(K41*35)+(L41*35^1.5)+(0.00000048314*35^2)),(O41+(K41*G41)+(L41*G41^1.5)+(0.00000048314*G41^2))))</f>
        <v>1.02525622541855</v>
      </c>
      <c r="N41" s="118" t="n">
        <f aca="false">IF(ISBLANK(D41),"",IF(ISBLANK(G41),J41*(1+0.00001*(35-20)),J41*(1+0.00001*(G41-20))))</f>
        <v>109.1671922165</v>
      </c>
      <c r="O41" s="117" t="n">
        <f aca="false">IF(ISBLANK(E41),"",(0.999842594+(0.00006793952*E41)-(0.00000909529*E41^2)+(0.0000001001685*E41^3)-(0.000000001120083*E41^4)+(0.000000000006536332*E41^5)))</f>
        <v>0.998143962786074</v>
      </c>
      <c r="P41" s="119" t="n">
        <f aca="false">IF(ISBLANK($R$16),"",IF(A41=0,"",IF(ISBLANK($R$17),"",IF(B41=0,"",IF($O$28=$I$29,"",IF(AND($I$29=$O$29,D41&lt;1000),"N° Flac.",IF(AND($I$29=$O$30,D41&gt;1000),"N° Flac.",IF(AND(D41&gt;1202,D41&lt;2001),"Err. N°",IF(AND(D41&gt;499,D41&lt;1141),"Err.N°",(((((F41)+'[2]Correction de volume'!$G$7)*(($P$21)*($P$19)*5598)/(($R$16)-($R$17)))-(($P$27)*1000))/((N41)-($P$26))))))))))))</f>
        <v>2.58357485398501</v>
      </c>
      <c r="Q41" s="120" t="n">
        <f aca="false">IF(ISBLANK($R$16),"",IF(A41=0,"",IF(ISBLANK($R$17),"",IF(AND(D41&gt;1202,D41&lt;2001),"Err. N°",IF(AND(D41&gt;499,D41&lt;1141),"Err.N°",IF(B41=0,"",IF($O$28=$I$29,"",IF(AND($I$29=$O$29,D41&lt;1000),"N° Flac.",IF(AND($I$29=$O$30,D41&gt;1000),"N° Flac.",P41/M41)))))))))</f>
        <v>2.51993091086114</v>
      </c>
      <c r="R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Flac.",((44.66*P41))))))))))))</f>
        <v>115.382452978971</v>
      </c>
      <c r="S41" s="121" t="n">
        <f aca="false">IF(ISBLANK($R$16),"",IF(A41=0,"",IF(ISBLANK($R$17),"",IF(B41=0,"",IF(ISBLANK(J41),"",IF(AND(D41&gt;1202,D41&lt;2001),"Err. N°",IF(AND(D41&gt;499,D41&lt;1141),"Err.N°",IF($I$29=$O$28,"",IF(AND($I$29=$O$29,D41&lt;1000),"N° Flac.",IF(AND($I$29=$O$30,D41&gt;1000),"N° Flac.",((44.66*P41)/M41)))))))))))</f>
        <v>112.540114479058</v>
      </c>
      <c r="T41" s="32"/>
      <c r="U41" s="32"/>
      <c r="V41" s="122"/>
      <c r="W41" s="122"/>
      <c r="X41" s="122"/>
      <c r="Y41" s="122"/>
      <c r="Z41" s="32"/>
      <c r="AA41" s="32"/>
      <c r="AB41" s="122"/>
      <c r="AC41" s="122"/>
    </row>
    <row r="42" customFormat="false" ht="15.75" hidden="false" customHeight="false" outlineLevel="0" collapsed="false">
      <c r="A42" s="110" t="n">
        <f aca="false">IF(ISBLANK(VLOOKUP(D42,'[2]Volumes flacons'!A5:C623,3)),0,1)</f>
        <v>1</v>
      </c>
      <c r="B42" s="111" t="n">
        <f aca="false">IF(ISBLANK(D42),0,IF(ISBLANK(E42),0,IF(ISBLANK(F42),0,1)))</f>
        <v>1</v>
      </c>
      <c r="C42" s="112" t="n">
        <v>8</v>
      </c>
      <c r="D42" s="113" t="n">
        <v>2010</v>
      </c>
      <c r="E42" s="113" t="n">
        <v>26.3</v>
      </c>
      <c r="F42" s="124" t="n">
        <v>3.939</v>
      </c>
      <c r="G42" s="261" t="n">
        <v>36.261</v>
      </c>
      <c r="H42" s="113" t="n">
        <v>40</v>
      </c>
      <c r="I42" s="113" t="n">
        <v>41</v>
      </c>
      <c r="J42" s="116" t="n">
        <f aca="false">IF(ISBLANK(D42),"",IF(VLOOKUP(D42,'[2]Volumes flacons'!$A$5:$C$978,2)=0,"",IF(D42&gt;'[2]Volumes flacons'!$A$978,"Mauvais numéro",IF(D42&lt;'[2]Volumes flacons'!$A$5,"Mauvais numéro",(VLOOKUP(D42,'[2]Volumes flacons'!$A$5:$C$978,3))))))</f>
        <v>109.42</v>
      </c>
      <c r="K42" s="117" t="n">
        <f aca="false">IF(ISBLANK(E42),"",(0.000824493-(0.0000040899*E42)+(0.000000076438*E42^2)-(0.00000000082467*E42^3)+(0.0000000000053875*E42^4)))</f>
        <v>0.000757375658487249</v>
      </c>
      <c r="L42" s="117" t="n">
        <f aca="false">IF(ISBLANK(E42),"",(-0.00000572466+(0.00000010227*E42)-(0.0000000016546*E42^2)))</f>
        <v>-4.179429274E-006</v>
      </c>
      <c r="M42" s="117" t="n">
        <f aca="false">IF(ISBLANK(E42),"",IF(ISBLANK(G42),(O42+(K42*35)+(L42*35^1.5)+(0.00000048314*35^2)),(O42+(K42*G42)+(L42*G42^1.5)+(0.00000048314*G42^2))))</f>
        <v>1.02389271915041</v>
      </c>
      <c r="N42" s="118" t="n">
        <f aca="false">IF(ISBLANK(D42),"",IF(ISBLANK(G42),J42*(1+0.00001*(35-20)),J42*(1+0.00001*(G42-20))))</f>
        <v>109.4377927862</v>
      </c>
      <c r="O42" s="117" t="n">
        <f aca="false">IF(ISBLANK(E42),"",(0.999842594+(0.00006793952*E42)-(0.00000909529*E42^2)+(0.0000001001685*E42^3)-(0.000000001120083*E42^4)+(0.000000000006536332*E42^5)))</f>
        <v>0.996706850854433</v>
      </c>
      <c r="P42" s="119" t="n">
        <f aca="false">IF(ISBLANK($R$16),"",IF(A42=0,"",IF(ISBLANK($R$17),"",IF(B42=0,"",IF($O$28=$I$29,"",IF(AND($I$29=$O$29,D42&lt;1000),"N° Flac.",IF(AND($I$29=$O$30,D42&gt;1000),"N° Flac.",IF(AND(D42&gt;1202,D42&lt;2001),"Err. N°",IF(AND(D42&gt;499,D42&lt;1141),"Err.N°",(((((F42)+'[2]Correction de volume'!$G$7)*(($P$21)*($P$19)*5598)/(($R$16)-($R$17)))-(($P$27)*1000))/((N42)-($P$26))))))))))))</f>
        <v>4.11423229216217</v>
      </c>
      <c r="Q42" s="120" t="n">
        <f aca="false">IF(ISBLANK($R$16),"",IF(A42=0,"",IF(ISBLANK($R$17),"",IF(AND(D42&gt;1202,D42&lt;2001),"Err. N°",IF(AND(D42&gt;499,D42&lt;1141),"Err.N°",IF(B42=0,"",IF($O$28=$I$29,"",IF(AND($I$29=$O$29,D42&lt;1000),"N° Flac.",IF(AND($I$29=$O$30,D42&gt;1000),"N° Flac.",P42/M42)))))))))</f>
        <v>4.01822594810129</v>
      </c>
      <c r="R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Flac.",((44.66*P42))))))))))))</f>
        <v>183.741614167963</v>
      </c>
      <c r="S42" s="121" t="n">
        <f aca="false">IF(ISBLANK($R$16),"",IF(A42=0,"",IF(ISBLANK($R$17),"",IF(B42=0,"",IF(ISBLANK(J42),"",IF(AND(D42&gt;1202,D42&lt;2001),"Err. N°",IF(AND(D42&gt;499,D42&lt;1141),"Err.N°",IF($I$29=$O$28,"",IF(AND($I$29=$O$29,D42&lt;1000),"N° Flac.",IF(AND($I$29=$O$30,D42&gt;1000),"N° Flac.",((44.66*P42)/M42)))))))))))</f>
        <v>179.453970842204</v>
      </c>
      <c r="T42" s="32"/>
      <c r="U42" s="32"/>
      <c r="V42" s="122"/>
      <c r="W42" s="122"/>
      <c r="X42" s="122"/>
      <c r="Y42" s="122"/>
      <c r="Z42" s="32"/>
      <c r="AA42" s="32"/>
      <c r="AB42" s="122"/>
      <c r="AC42" s="122"/>
    </row>
    <row r="43" customFormat="false" ht="15.75" hidden="false" customHeight="false" outlineLevel="0" collapsed="false">
      <c r="A43" s="110" t="n">
        <f aca="false">IF(ISBLANK(VLOOKUP(D43,'[2]Volumes flacons'!A5:C623,3)),0,1)</f>
        <v>1</v>
      </c>
      <c r="B43" s="111" t="n">
        <f aca="false">IF(ISBLANK(D43),0,IF(ISBLANK(E43),0,IF(ISBLANK(F43),0,1)))</f>
        <v>1</v>
      </c>
      <c r="C43" s="112" t="n">
        <v>9</v>
      </c>
      <c r="D43" s="113" t="n">
        <v>2011</v>
      </c>
      <c r="E43" s="113" t="n">
        <v>28.1</v>
      </c>
      <c r="F43" s="124" t="n">
        <v>4.493</v>
      </c>
      <c r="G43" s="261" t="n">
        <v>35.59</v>
      </c>
      <c r="H43" s="113" t="n">
        <v>20</v>
      </c>
      <c r="I43" s="113" t="n">
        <v>20.9</v>
      </c>
      <c r="J43" s="116" t="n">
        <f aca="false">IF(ISBLANK(D43),"",IF(VLOOKUP(D43,'[2]Volumes flacons'!$A$5:$C$978,2)=0,"",IF(D43&gt;'[2]Volumes flacons'!$A$978,"Mauvais numéro",IF(D43&lt;'[2]Volumes flacons'!$A$5,"Mauvais numéro",(VLOOKUP(D43,'[2]Volumes flacons'!$A$5:$C$978,3))))))</f>
        <v>110.81</v>
      </c>
      <c r="K43" s="117" t="n">
        <f aca="false">IF(ISBLANK(E43),"",(0.000824493-(0.0000040899*E43)+(0.000000076438*E43^2)-(0.00000000082467*E43^3)+(0.0000000000053875*E43^4)))</f>
        <v>0.000754984227200469</v>
      </c>
      <c r="L43" s="117" t="n">
        <f aca="false">IF(ISBLANK(E43),"",(-0.00000572466+(0.00000010227*E43)-(0.0000000016546*E43^2)))</f>
        <v>-4.157361706E-006</v>
      </c>
      <c r="M43" s="117" t="n">
        <f aca="false">IF(ISBLANK(E43),"",IF(ISBLANK(G43),(O43+(K43*35)+(L43*35^1.5)+(0.00000048314*35^2)),(O43+(K43*G43)+(L43*G43^1.5)+(0.00000048314*G43^2))))</f>
        <v>1.02280783124506</v>
      </c>
      <c r="N43" s="118" t="n">
        <f aca="false">IF(ISBLANK(D43),"",IF(ISBLANK(G43),J43*(1+0.00001*(35-20)),J43*(1+0.00001*(G43-20))))</f>
        <v>110.827275279</v>
      </c>
      <c r="O43" s="117" t="n">
        <f aca="false">IF(ISBLANK(E43),"",(0.999842594+(0.00006793952*E43)-(0.00000909529*E43^2)+(0.0000001001685*E43^3)-(0.000000001120083*E43^4)+(0.000000000006536332*E43^5)))</f>
        <v>0.996208667461312</v>
      </c>
      <c r="P43" s="119" t="n">
        <f aca="false">IF(ISBLANK($R$16),"",IF(A43=0,"",IF(ISBLANK($R$17),"",IF(B43=0,"",IF($O$28=$I$29,"",IF(AND($I$29=$O$29,D43&lt;1000),"N° Flac.",IF(AND($I$29=$O$30,D43&gt;1000),"N° Flac.",IF(AND(D43&gt;1202,D43&lt;2001),"Err. N°",IF(AND(D43&gt;499,D43&lt;1141),"Err.N°",(((((F43)+'[2]Correction de volume'!$G$7)*(($P$21)*($P$19)*5598)/(($R$16)-($R$17)))-(($P$27)*1000))/((N43)-($P$26))))))))))))</f>
        <v>4.63517035330597</v>
      </c>
      <c r="Q43" s="120" t="n">
        <f aca="false">IF(ISBLANK($R$16),"",IF(A43=0,"",IF(ISBLANK($R$17),"",IF(AND(D43&gt;1202,D43&lt;2001),"Err. N°",IF(AND(D43&gt;499,D43&lt;1141),"Err.N°",IF(B43=0,"",IF($O$28=$I$29,"",IF(AND($I$29=$O$29,D43&lt;1000),"N° Flac.",IF(AND($I$29=$O$30,D43&gt;1000),"N° Flac.",P43/M43)))))))))</f>
        <v>4.53180960460928</v>
      </c>
      <c r="R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Flac.",((44.66*P43))))))))))))</f>
        <v>207.006707978645</v>
      </c>
      <c r="S43" s="121" t="n">
        <f aca="false">IF(ISBLANK($R$16),"",IF(A43=0,"",IF(ISBLANK($R$17),"",IF(B43=0,"",IF(ISBLANK(J43),"",IF(AND(D43&gt;1202,D43&lt;2001),"Err. N°",IF(AND(D43&gt;499,D43&lt;1141),"Err.N°",IF($I$29=$O$28,"",IF(AND($I$29=$O$29,D43&lt;1000),"N° Flac.",IF(AND($I$29=$O$30,D43&gt;1000),"N° Flac.",((44.66*P43)/M43)))))))))))</f>
        <v>202.390616941851</v>
      </c>
      <c r="T43" s="32"/>
      <c r="U43" s="32"/>
      <c r="V43" s="122"/>
      <c r="W43" s="122"/>
      <c r="X43" s="122"/>
      <c r="Y43" s="122"/>
      <c r="Z43" s="32"/>
      <c r="AA43" s="32"/>
      <c r="AB43" s="122"/>
      <c r="AC43" s="122"/>
    </row>
    <row r="44" customFormat="false" ht="15.75" hidden="false" customHeight="false" outlineLevel="0" collapsed="false">
      <c r="A44" s="110" t="n">
        <f aca="false">IF(ISBLANK(VLOOKUP(D44,'[2]Volumes flacons'!A5:C623,3)),0,1)</f>
        <v>1</v>
      </c>
      <c r="B44" s="111" t="n">
        <f aca="false">IF(ISBLANK(D44),0,IF(ISBLANK(E44),0,IF(ISBLANK(F44),0,1)))</f>
        <v>1</v>
      </c>
      <c r="C44" s="112" t="n">
        <v>10</v>
      </c>
      <c r="D44" s="113" t="n">
        <v>2012</v>
      </c>
      <c r="E44" s="113" t="n">
        <v>28.5</v>
      </c>
      <c r="F44" s="124" t="n">
        <v>4.411</v>
      </c>
      <c r="G44" s="261" t="n">
        <v>34.92</v>
      </c>
      <c r="H44" s="113" t="n">
        <v>10</v>
      </c>
      <c r="I44" s="113" t="n">
        <v>10.6</v>
      </c>
      <c r="J44" s="116" t="n">
        <f aca="false">IF(ISBLANK(D44),"",IF(VLOOKUP(D44,'[2]Volumes flacons'!$A$5:$C$978,2)=0,"",IF(D44&gt;'[2]Volumes flacons'!$A$978,"Mauvais numéro",IF(D44&lt;'[2]Volumes flacons'!$A$5,"Mauvais numéro",(VLOOKUP(D44,'[2]Volumes flacons'!$A$5:$C$978,3))))))</f>
        <v>110.46</v>
      </c>
      <c r="K44" s="117" t="n">
        <f aca="false">IF(ISBLANK(E44),"",(0.000824493-(0.0000040899*E44)+(0.000000076438*E44^2)-(0.00000000082467*E44^3)+(0.0000000000053875*E44^4)))</f>
        <v>0.000754481630047969</v>
      </c>
      <c r="L44" s="117" t="n">
        <f aca="false">IF(ISBLANK(E44),"",(-0.00000572466+(0.00000010227*E44)-(0.0000000016546*E44^2)))</f>
        <v>-4.15391385E-006</v>
      </c>
      <c r="M44" s="117" t="n">
        <f aca="false">IF(ISBLANK(E44),"",IF(ISBLANK(G44),(O44+(K44*35)+(L44*35^1.5)+(0.00000048314*35^2)),(O44+(K44*G44)+(L44*G44^1.5)+(0.00000048314*G44^2))))</f>
        <v>1.02217242998968</v>
      </c>
      <c r="N44" s="118" t="n">
        <f aca="false">IF(ISBLANK(D44),"",IF(ISBLANK(G44),J44*(1+0.00001*(35-20)),J44*(1+0.00001*(G44-20))))</f>
        <v>110.476480632</v>
      </c>
      <c r="O44" s="117" t="n">
        <f aca="false">IF(ISBLANK(E44),"",(0.999842594+(0.00006793952*E44)-(0.00000909529*E44^2)+(0.0000001001685*E44^3)-(0.000000001120083*E44^4)+(0.000000000006536332*E44^5)))</f>
        <v>0.996093961161005</v>
      </c>
      <c r="P44" s="119" t="n">
        <f aca="false">IF(ISBLANK($R$16),"",IF(A44=0,"",IF(ISBLANK($R$17),"",IF(B44=0,"",IF($O$28=$I$29,"",IF(AND($I$29=$O$29,D44&lt;1000),"N° Flac.",IF(AND($I$29=$O$30,D44&gt;1000),"N° Flac.",IF(AND(D44&gt;1202,D44&lt;2001),"Err. N°",IF(AND(D44&gt;499,D44&lt;1141),"Err.N°",(((((F44)+'[2]Correction de volume'!$G$7)*(($P$21)*($P$19)*5598)/(($R$16)-($R$17)))-(($P$27)*1000))/((N44)-($P$26))))))))))))</f>
        <v>4.56500477349928</v>
      </c>
      <c r="Q44" s="120" t="n">
        <f aca="false">IF(ISBLANK($R$16),"",IF(A44=0,"",IF(ISBLANK($R$17),"",IF(AND(D44&gt;1202,D44&lt;2001),"Err. N°",IF(AND(D44&gt;499,D44&lt;1141),"Err.N°",IF(B44=0,"",IF($O$28=$I$29,"",IF(AND($I$29=$O$29,D44&lt;1000),"N° Flac.",IF(AND($I$29=$O$30,D44&gt;1000),"N° Flac.",P44/M44)))))))))</f>
        <v>4.46598307640263</v>
      </c>
      <c r="R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Flac.",((44.66*P44))))))))))))</f>
        <v>203.873113184478</v>
      </c>
      <c r="S44" s="121" t="n">
        <f aca="false">IF(ISBLANK($R$16),"",IF(A44=0,"",IF(ISBLANK($R$17),"",IF(B44=0,"",IF(ISBLANK(J44),"",IF(AND(D44&gt;1202,D44&lt;2001),"Err. N°",IF(AND(D44&gt;499,D44&lt;1141),"Err.N°",IF($I$29=$O$28,"",IF(AND($I$29=$O$29,D44&lt;1000),"N° Flac.",IF(AND($I$29=$O$30,D44&gt;1000),"N° Flac.",((44.66*P44)/M44)))))))))))</f>
        <v>199.450804192142</v>
      </c>
      <c r="T44" s="32"/>
      <c r="U44" s="32"/>
      <c r="V44" s="122"/>
      <c r="W44" s="122"/>
      <c r="X44" s="122"/>
      <c r="Y44" s="122"/>
      <c r="Z44" s="32"/>
      <c r="AA44" s="32"/>
      <c r="AB44" s="122"/>
      <c r="AC44" s="122"/>
    </row>
    <row r="45" customFormat="false" ht="15.75" hidden="false" customHeight="false" outlineLevel="0" collapsed="false">
      <c r="A45" s="110" t="n">
        <f aca="false">IF(ISBLANK(VLOOKUP(D45,'[2]Volumes flacons'!A5:C623,3)),0,1)</f>
        <v>1</v>
      </c>
      <c r="B45" s="111" t="n">
        <f aca="false">IF(ISBLANK(D45),0,IF(ISBLANK(E45),0,IF(ISBLANK(F45),0,1)))</f>
        <v>1</v>
      </c>
      <c r="C45" s="112" t="n">
        <v>11</v>
      </c>
      <c r="D45" s="113" t="n">
        <v>2013</v>
      </c>
      <c r="E45" s="113" t="n">
        <v>28.6</v>
      </c>
      <c r="F45" s="124" t="n">
        <v>4.354</v>
      </c>
      <c r="G45" s="261" t="n">
        <v>34.788</v>
      </c>
      <c r="H45" s="113" t="n">
        <v>0</v>
      </c>
      <c r="I45" s="113" t="n">
        <v>2.8</v>
      </c>
      <c r="J45" s="116" t="n">
        <f aca="false">IF(ISBLANK(D45),"",IF(VLOOKUP(D45,'[2]Volumes flacons'!$A$5:$C$978,2)=0,"",IF(D45&gt;'[2]Volumes flacons'!$A$978,"Mauvais numéro",IF(D45&lt;'[2]Volumes flacons'!$A$5,"Mauvais numéro",(VLOOKUP(D45,'[2]Volumes flacons'!$A$5:$C$978,3))))))</f>
        <v>109.83</v>
      </c>
      <c r="K45" s="117" t="n">
        <f aca="false">IF(ISBLANK(E45),"",(0.000824493-(0.0000040899*E45)+(0.000000076438*E45^2)-(0.00000000082467*E45^3)+(0.0000000000053875*E45^4)))</f>
        <v>0.0007543575931871</v>
      </c>
      <c r="L45" s="117" t="n">
        <f aca="false">IF(ISBLANK(E45),"",(-0.00000572466+(0.00000010227*E45)-(0.0000000016546*E45^2)))</f>
        <v>-4.153134616E-006</v>
      </c>
      <c r="M45" s="117" t="n">
        <f aca="false">IF(ISBLANK(E45),"",IF(ISBLANK(G45),(O45+(K45*35)+(L45*35^1.5)+(0.00000048314*35^2)),(O45+(K45*G45)+(L45*G45^1.5)+(0.00000048314*G45^2))))</f>
        <v>1.0220401925976</v>
      </c>
      <c r="N45" s="118" t="n">
        <f aca="false">IF(ISBLANK(D45),"",IF(ISBLANK(G45),J45*(1+0.00001*(35-20)),J45*(1+0.00001*(G45-20))))</f>
        <v>109.8462416604</v>
      </c>
      <c r="O45" s="117" t="n">
        <f aca="false">IF(ISBLANK(E45),"",(0.999842594+(0.00006793952*E45)-(0.00000909529*E45^2)+(0.0000001001685*E45^3)-(0.000000001120083*E45^4)+(0.000000000006536332*E45^5)))</f>
        <v>0.996065060375924</v>
      </c>
      <c r="P45" s="119" t="n">
        <f aca="false">IF(ISBLANK($R$16),"",IF(A45=0,"",IF(ISBLANK($R$17),"",IF(B45=0,"",IF($O$28=$I$29,"",IF(AND($I$29=$O$29,D45&lt;1000),"N° Flac.",IF(AND($I$29=$O$30,D45&gt;1000),"N° Flac.",IF(AND(D45&gt;1202,D45&lt;2001),"Err. N°",IF(AND(D45&gt;499,D45&lt;1141),"Err.N°",(((((F45)+'[2]Correction de volume'!$G$7)*(($P$21)*($P$19)*5598)/(($R$16)-($R$17)))-(($P$27)*1000))/((N45)-($P$26))))))))))))</f>
        <v>4.53214548449801</v>
      </c>
      <c r="Q45" s="120" t="n">
        <f aca="false">IF(ISBLANK($R$16),"",IF(A45=0,"",IF(ISBLANK($R$17),"",IF(AND(D45&gt;1202,D45&lt;2001),"Err. N°",IF(AND(D45&gt;499,D45&lt;1141),"Err.N°",IF(B45=0,"",IF($O$28=$I$29,"",IF(AND($I$29=$O$29,D45&lt;1000),"N° Flac.",IF(AND($I$29=$O$30,D45&gt;1000),"N° Flac.",P45/M45)))))))))</f>
        <v>4.43441022899423</v>
      </c>
      <c r="R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Flac.",((44.66*P45))))))))))))</f>
        <v>202.405617337681</v>
      </c>
      <c r="S45" s="121" t="n">
        <f aca="false">IF(ISBLANK($R$16),"",IF(A45=0,"",IF(ISBLANK($R$17),"",IF(B45=0,"",IF(ISBLANK(J45),"",IF(AND(D45&gt;1202,D45&lt;2001),"Err. N°",IF(AND(D45&gt;499,D45&lt;1141),"Err.N°",IF($I$29=$O$28,"",IF(AND($I$29=$O$29,D45&lt;1000),"N° Flac.",IF(AND($I$29=$O$30,D45&gt;1000),"N° Flac.",((44.66*P45)/M45)))))))))))</f>
        <v>198.040760826882</v>
      </c>
      <c r="T45" s="32"/>
      <c r="U45" s="32"/>
      <c r="V45" s="122"/>
      <c r="W45" s="122"/>
      <c r="X45" s="122"/>
      <c r="Y45" s="122"/>
      <c r="Z45" s="32"/>
      <c r="AA45" s="32"/>
      <c r="AB45" s="122"/>
      <c r="AC45" s="122"/>
    </row>
    <row r="46" customFormat="false" ht="15.75" hidden="false" customHeight="false" outlineLevel="0" collapsed="false">
      <c r="A46" s="110" t="n">
        <f aca="false">IF(ISBLANK(VLOOKUP(D46,'[2]Volumes flacons'!A5:C623,3)),0,1)</f>
        <v>1</v>
      </c>
      <c r="B46" s="111" t="n">
        <f aca="false">IF(ISBLANK(D46),0,IF(ISBLANK(E46),0,IF(ISBLANK(F46),0,1)))</f>
        <v>0</v>
      </c>
      <c r="C46" s="112" t="n">
        <v>12</v>
      </c>
      <c r="D46" s="113"/>
      <c r="E46" s="113"/>
      <c r="F46" s="124"/>
      <c r="G46" s="261"/>
      <c r="H46" s="113"/>
      <c r="I46" s="113"/>
      <c r="J46" s="116" t="str">
        <f aca="false">IF(ISBLANK(D46),"",IF(VLOOKUP(D46,'[2]Volumes flacons'!$A$5:$C$989,2)=0,"",IF(D46&gt;'[2]Volumes flacons'!$A$989,"Mauvais numéro",IF(D46&lt;'[2]Volumes flacons'!$A$5,"Mauvais numéro",(VLOOKUP(D46,'[2]Volumes flacons'!$A$5:$C$989,3))))))</f>
        <v/>
      </c>
      <c r="K46" s="117" t="str">
        <f aca="false">IF(ISBLANK(E46),"",(0.000824493-(0.0000040899*E46)+(0.000000076438*E46^2)-(0.00000000082467*E46^3)+(0.0000000000053875*E46^4)))</f>
        <v/>
      </c>
      <c r="L46" s="117" t="str">
        <f aca="false">IF(ISBLANK(E46),"",(-0.00000572466+(0.00000010227*E46)-(0.0000000016546*E46^2)))</f>
        <v/>
      </c>
      <c r="M46" s="117" t="str">
        <f aca="false">IF(ISBLANK(E46),"",IF(ISBLANK(G46),(O46+(K46*35)+(L46*35^1.5)+(0.00000048314*35^2)),(O46+(K46*G46)+(L46*G46^1.5)+(0.00000048314*G46^2))))</f>
        <v/>
      </c>
      <c r="N46" s="118" t="str">
        <f aca="false">IF(ISBLANK(D46),"",IF(ISBLANK(G46),J46*(1+0.00001*(35-20)),J46*(1+0.00001*(G46-20))))</f>
        <v/>
      </c>
      <c r="O46" s="117" t="str">
        <f aca="false">IF(ISBLANK(E46),"",(0.999842594+(0.00006793952*E46)-(0.00000909529*E46^2)+(0.0000001001685*E46^3)-(0.000000001120083*E46^4)+(0.000000000006536332*E46^5)))</f>
        <v/>
      </c>
      <c r="P46" s="119" t="str">
        <f aca="false">IF(ISBLANK($R$16),"",IF(A46=0,"",IF(ISBLANK($R$17),"",IF(B46=0,"",IF($O$28=$I$29,"",IF(AND($I$29=$O$29,D46&lt;1000),"N° Flac.",IF(AND($I$29=$O$30,D46&gt;1000),"N° Flac.",IF(AND(D46&gt;1202,D46&lt;2001),"Err. N°",IF(AND(D46&gt;499,D46&lt;1141),"Err.N°",(((((F46)+'[2]Correction de volume'!$G$7)*(($P$21)*($P$19)*5598)/(($R$16)-($R$17)))-(($P$27)*1000))/((N46)-($P$26))))))))))))</f>
        <v/>
      </c>
      <c r="Q46" s="120" t="str">
        <f aca="false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121" t="str">
        <f aca="false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123"/>
      <c r="U46" s="123"/>
      <c r="V46" s="123"/>
      <c r="W46" s="123"/>
      <c r="X46" s="123"/>
      <c r="Y46" s="123"/>
      <c r="Z46" s="123"/>
      <c r="AA46" s="123"/>
      <c r="AB46" s="123"/>
      <c r="AC46" s="123"/>
    </row>
    <row r="47" customFormat="false" ht="15.75" hidden="false" customHeight="false" outlineLevel="0" collapsed="false">
      <c r="A47" s="110" t="n">
        <f aca="false">IF(ISBLANK(VLOOKUP(D47,'[2]Volumes flacons'!A5:C623,3)),0,1)</f>
        <v>1</v>
      </c>
      <c r="B47" s="111" t="n">
        <f aca="false">IF(ISBLANK(D47),0,IF(ISBLANK(E47),0,IF(ISBLANK(F47),0,1)))</f>
        <v>0</v>
      </c>
      <c r="C47" s="112" t="n">
        <v>13</v>
      </c>
      <c r="D47" s="113"/>
      <c r="E47" s="113"/>
      <c r="F47" s="124"/>
      <c r="G47" s="261"/>
      <c r="H47" s="113"/>
      <c r="I47" s="113"/>
      <c r="J47" s="116" t="str">
        <f aca="false">IF(ISBLANK(D47),"",IF(VLOOKUP(D47,'[2]Volumes flacons'!$A$5:$C$989,2)=0,"",IF(D47&gt;'[2]Volumes flacons'!$A$989,"Mauvais numéro",IF(D47&lt;'[2]Volumes flacons'!$A$5,"Mauvais numéro",(VLOOKUP(D47,'[2]Volumes flacons'!$A$5:$C$989,3))))))</f>
        <v/>
      </c>
      <c r="K47" s="117" t="str">
        <f aca="false">IF(ISBLANK(E47),"",(0.000824493-(0.0000040899*E47)+(0.000000076438*E47^2)-(0.00000000082467*E47^3)+(0.0000000000053875*E47^4)))</f>
        <v/>
      </c>
      <c r="L47" s="117" t="str">
        <f aca="false">IF(ISBLANK(E47),"",(-0.00000572466+(0.00000010227*E47)-(0.0000000016546*E47^2)))</f>
        <v/>
      </c>
      <c r="M47" s="117" t="str">
        <f aca="false">IF(ISBLANK(E47),"",IF(ISBLANK(G47),(O47+(K47*35)+(L47*35^1.5)+(0.00000048314*35^2)),(O47+(K47*G47)+(L47*G47^1.5)+(0.00000048314*G47^2))))</f>
        <v/>
      </c>
      <c r="N47" s="118" t="str">
        <f aca="false">IF(ISBLANK(D47),"",IF(ISBLANK(G47),J47*(1+0.00001*(35-20)),J47*(1+0.00001*(G47-20))))</f>
        <v/>
      </c>
      <c r="O47" s="117" t="str">
        <f aca="false">IF(ISBLANK(E47),"",(0.999842594+(0.00006793952*E47)-(0.00000909529*E47^2)+(0.0000001001685*E47^3)-(0.000000001120083*E47^4)+(0.000000000006536332*E47^5)))</f>
        <v/>
      </c>
      <c r="P47" s="119" t="str">
        <f aca="false">IF(ISBLANK($R$16),"",IF(A47=0,"",IF(ISBLANK($R$17),"",IF(B47=0,"",IF($O$28=$I$29,"",IF(AND($I$29=$O$29,D47&lt;1000),"N° Flac.",IF(AND($I$29=$O$30,D47&gt;1000),"N° Flac.",IF(AND(D47&gt;1202,D47&lt;2001),"Err. N°",IF(AND(D47&gt;499,D47&lt;1141),"Err.N°",(((((F47)+'[2]Correction de volume'!$G$7)*(($P$21)*($P$19)*5598)/(($R$16)-($R$17)))-(($P$27)*1000))/((N47)-($P$26))))))))))))</f>
        <v/>
      </c>
      <c r="Q47" s="120" t="str">
        <f aca="false">IF(ISBLANK($R$16),"",IF(A47=0,"",IF(ISBLANK($R$17),"",IF(AND(D47&gt;1202,D47&lt;2001),"Err. N°",IF(AND(D47&gt;499,D47&lt;1141),"Err.N°",IF(B47=0,"",IF($O$28=$I$29,"",IF(AND($I$29=$O$29,D47&lt;1000),"N° Flac.",IF(AND($I$29=$O$30,D47&gt;1000),"N° Flac.",P47/M47)))))))))</f>
        <v/>
      </c>
      <c r="R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Flac.",((44.66*P47))))))))))))</f>
        <v/>
      </c>
      <c r="S47" s="121" t="str">
        <f aca="false">IF(ISBLANK($R$16),"",IF(A47=0,"",IF(ISBLANK($R$17),"",IF(B47=0,"",IF(ISBLANK(J47),"",IF(AND(D47&gt;1202,D47&lt;2001),"Err. N°",IF(AND(D47&gt;499,D47&lt;1141),"Err.N°",IF($I$29=$O$28,"",IF(AND($I$29=$O$29,D47&lt;1000),"N° Flac.",IF(AND($I$29=$O$30,D47&gt;1000),"N° Flac.",((44.66*P47)/M47)))))))))))</f>
        <v/>
      </c>
      <c r="T47" s="123"/>
      <c r="U47" s="123"/>
      <c r="V47" s="123"/>
      <c r="W47" s="123"/>
      <c r="X47" s="123"/>
      <c r="Y47" s="123"/>
      <c r="Z47" s="123"/>
      <c r="AA47" s="123"/>
      <c r="AB47" s="123"/>
      <c r="AC47" s="123"/>
    </row>
    <row r="48" customFormat="false" ht="15.75" hidden="false" customHeight="false" outlineLevel="0" collapsed="false">
      <c r="A48" s="110" t="n">
        <f aca="false">IF(ISBLANK(VLOOKUP(D48,'[2]Volumes flacons'!A5:C623,3)),0,1)</f>
        <v>1</v>
      </c>
      <c r="B48" s="111" t="n">
        <f aca="false">IF(ISBLANK(D48),0,IF(ISBLANK(E48),0,IF(ISBLANK(F48),0,1)))</f>
        <v>0</v>
      </c>
      <c r="C48" s="112" t="n">
        <v>14</v>
      </c>
      <c r="D48" s="113"/>
      <c r="E48" s="113"/>
      <c r="F48" s="124"/>
      <c r="G48" s="261"/>
      <c r="H48" s="113"/>
      <c r="I48" s="113"/>
      <c r="J48" s="116" t="str">
        <f aca="false">IF(ISBLANK(D48),"",IF(VLOOKUP(D48,'[2]Volumes flacons'!$A$5:$C$989,2)=0,"",IF(D48&gt;'[2]Volumes flacons'!$A$989,"Mauvais numéro",IF(D48&lt;'[2]Volumes flacons'!$A$5,"Mauvais numéro",(VLOOKUP(D48,'[2]Volumes flacons'!$A$5:$C$989,3))))))</f>
        <v/>
      </c>
      <c r="K48" s="117" t="str">
        <f aca="false">IF(ISBLANK(E48),"",(0.000824493-(0.0000040899*E48)+(0.000000076438*E48^2)-(0.00000000082467*E48^3)+(0.0000000000053875*E48^4)))</f>
        <v/>
      </c>
      <c r="L48" s="117" t="str">
        <f aca="false">IF(ISBLANK(E48),"",(-0.00000572466+(0.00000010227*E48)-(0.0000000016546*E48^2)))</f>
        <v/>
      </c>
      <c r="M48" s="117" t="str">
        <f aca="false">IF(ISBLANK(E48),"",IF(ISBLANK(G48),(O48+(K48*35)+(L48*35^1.5)+(0.00000048314*35^2)),(O48+(K48*G48)+(L48*G48^1.5)+(0.00000048314*G48^2))))</f>
        <v/>
      </c>
      <c r="N48" s="118" t="str">
        <f aca="false">IF(ISBLANK(D48),"",IF(ISBLANK(G48),J48*(1+0.00001*(35-20)),J48*(1+0.00001*(G48-20))))</f>
        <v/>
      </c>
      <c r="O48" s="117" t="str">
        <f aca="false">IF(ISBLANK(E48),"",(0.999842594+(0.00006793952*E48)-(0.00000909529*E48^2)+(0.0000001001685*E48^3)-(0.000000001120083*E48^4)+(0.000000000006536332*E48^5)))</f>
        <v/>
      </c>
      <c r="P48" s="119" t="str">
        <f aca="false">IF(ISBLANK($R$16),"",IF(A48=0,"",IF(ISBLANK($R$17),"",IF(B48=0,"",IF($O$28=$I$29,"",IF(AND($I$29=$O$29,D48&lt;1000),"N° Flac.",IF(AND($I$29=$O$30,D48&gt;1000),"N° Flac.",IF(AND(D48&gt;1202,D48&lt;2001),"Err. N°",IF(AND(D48&gt;499,D48&lt;1141),"Err.N°",(((((F48)+'[2]Correction de volume'!$G$7)*(($P$21)*($P$19)*5598)/(($R$16)-($R$17)))-(($P$27)*1000))/((N48)-($P$26))))))))))))</f>
        <v/>
      </c>
      <c r="Q48" s="120" t="str">
        <f aca="false">IF(ISBLANK($R$16),"",IF(A48=0,"",IF(ISBLANK($R$17),"",IF(AND(D48&gt;1202,D48&lt;2001),"Err. N°",IF(AND(D48&gt;499,D48&lt;1141),"Err.N°",IF(B48=0,"",IF($O$28=$I$29,"",IF(AND($I$29=$O$29,D48&lt;1000),"N° Flac.",IF(AND($I$29=$O$30,D48&gt;1000),"N° Flac.",P48/M48)))))))))</f>
        <v/>
      </c>
      <c r="R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Flac.",((44.66*P48))))))))))))</f>
        <v/>
      </c>
      <c r="S48" s="121" t="str">
        <f aca="false">IF(ISBLANK($R$16),"",IF(A48=0,"",IF(ISBLANK($R$17),"",IF(B48=0,"",IF(ISBLANK(J48),"",IF(AND(D48&gt;1202,D48&lt;2001),"Err. N°",IF(AND(D48&gt;499,D48&lt;1141),"Err.N°",IF($I$29=$O$28,"",IF(AND($I$29=$O$29,D48&lt;1000),"N° Flac.",IF(AND($I$29=$O$30,D48&gt;1000),"N° Flac.",((44.66*P48)/M48)))))))))))</f>
        <v/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</row>
    <row r="49" customFormat="false" ht="15.75" hidden="false" customHeight="false" outlineLevel="0" collapsed="false">
      <c r="A49" s="110" t="n">
        <f aca="false">IF(ISBLANK(VLOOKUP(D49,'[2]Volumes flacons'!A5:C623,3)),0,1)</f>
        <v>1</v>
      </c>
      <c r="B49" s="111" t="n">
        <f aca="false">IF(ISBLANK(D49),0,IF(ISBLANK(E49),0,IF(ISBLANK(F49),0,1)))</f>
        <v>0</v>
      </c>
      <c r="C49" s="112" t="n">
        <v>15</v>
      </c>
      <c r="D49" s="113"/>
      <c r="E49" s="113"/>
      <c r="F49" s="124"/>
      <c r="G49" s="261"/>
      <c r="H49" s="113"/>
      <c r="I49" s="113"/>
      <c r="J49" s="116" t="str">
        <f aca="false">IF(ISBLANK(D49),"",IF(VLOOKUP(D49,'[2]Volumes flacons'!$A$5:$C$989,2)=0,"",IF(D49&gt;'[2]Volumes flacons'!$A$989,"Mauvais numéro",IF(D49&lt;'[2]Volumes flacons'!$A$5,"Mauvais numéro",(VLOOKUP(D49,'[2]Volumes flacons'!$A$5:$C$989,3))))))</f>
        <v/>
      </c>
      <c r="K49" s="117" t="str">
        <f aca="false">IF(ISBLANK(E49),"",(0.000824493-(0.0000040899*E49)+(0.000000076438*E49^2)-(0.00000000082467*E49^3)+(0.0000000000053875*E49^4)))</f>
        <v/>
      </c>
      <c r="L49" s="117" t="str">
        <f aca="false">IF(ISBLANK(E49),"",(-0.00000572466+(0.00000010227*E49)-(0.0000000016546*E49^2)))</f>
        <v/>
      </c>
      <c r="M49" s="117" t="str">
        <f aca="false">IF(ISBLANK(E49),"",IF(ISBLANK(G49),(O49+(K49*35)+(L49*35^1.5)+(0.00000048314*35^2)),(O49+(K49*G49)+(L49*G49^1.5)+(0.00000048314*G49^2))))</f>
        <v/>
      </c>
      <c r="N49" s="118" t="str">
        <f aca="false">IF(ISBLANK(D49),"",IF(ISBLANK(G49),J49*(1+0.00001*(35-20)),J49*(1+0.00001*(G49-20))))</f>
        <v/>
      </c>
      <c r="O49" s="117" t="str">
        <f aca="false">IF(ISBLANK(E49),"",(0.999842594+(0.00006793952*E49)-(0.00000909529*E49^2)+(0.0000001001685*E49^3)-(0.000000001120083*E49^4)+(0.000000000006536332*E49^5)))</f>
        <v/>
      </c>
      <c r="P49" s="119" t="str">
        <f aca="false">IF(ISBLANK($R$16),"",IF(A49=0,"",IF(ISBLANK($R$17),"",IF(B49=0,"",IF($O$28=$I$29,"",IF(AND($I$29=$O$29,D49&lt;1000),"N° Flac.",IF(AND($I$29=$O$30,D49&gt;1000),"N° Flac.",IF(AND(D49&gt;1202,D49&lt;2001),"Err. N°",IF(AND(D49&gt;499,D49&lt;1141),"Err.N°",(((((F49)+'[2]Correction de volume'!$G$7)*(($P$21)*($P$19)*5598)/(($R$16)-($R$17)))-(($P$27)*1000))/((N49)-($P$26))))))))))))</f>
        <v/>
      </c>
      <c r="Q49" s="120" t="str">
        <f aca="false">IF(ISBLANK($R$16),"",IF(A49=0,"",IF(ISBLANK($R$17),"",IF(AND(D49&gt;1202,D49&lt;2001),"Err. N°",IF(AND(D49&gt;499,D49&lt;1141),"Err.N°",IF(B49=0,"",IF($O$28=$I$29,"",IF(AND($I$29=$O$29,D49&lt;1000),"N° Flac.",IF(AND($I$29=$O$30,D49&gt;1000),"N° Flac.",P49/M49)))))))))</f>
        <v/>
      </c>
      <c r="R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Flac.",((44.66*P49))))))))))))</f>
        <v/>
      </c>
      <c r="S49" s="121" t="str">
        <f aca="false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32"/>
      <c r="U49" s="32"/>
      <c r="V49" s="122"/>
      <c r="W49" s="122"/>
      <c r="X49" s="122"/>
      <c r="Y49" s="122"/>
      <c r="Z49" s="32"/>
      <c r="AA49" s="32"/>
      <c r="AB49" s="122"/>
      <c r="AC49" s="122"/>
    </row>
    <row r="50" customFormat="false" ht="15.75" hidden="false" customHeight="false" outlineLevel="0" collapsed="false">
      <c r="A50" s="110" t="n">
        <f aca="false">IF(ISBLANK(VLOOKUP(D50,'[2]Volumes flacons'!A5:C623,3)),0,1)</f>
        <v>1</v>
      </c>
      <c r="B50" s="111" t="n">
        <f aca="false">IF(ISBLANK(D50),0,IF(ISBLANK(E50),0,IF(ISBLANK(F50),0,1)))</f>
        <v>0</v>
      </c>
      <c r="C50" s="112" t="n">
        <v>16</v>
      </c>
      <c r="D50" s="113"/>
      <c r="E50" s="113"/>
      <c r="F50" s="124"/>
      <c r="G50" s="261"/>
      <c r="H50" s="113"/>
      <c r="I50" s="113"/>
      <c r="J50" s="116" t="str">
        <f aca="false">IF(ISBLANK(D50),"",IF(VLOOKUP(D50,'[2]Volumes flacons'!$A$5:$C$989,2)=0,"",IF(D50&gt;'[2]Volumes flacons'!$A$989,"Mauvais numéro",IF(D50&lt;'[2]Volumes flacons'!$A$5,"Mauvais numéro",(VLOOKUP(D50,'[2]Volumes flacons'!$A$5:$C$989,3))))))</f>
        <v/>
      </c>
      <c r="K50" s="117" t="str">
        <f aca="false">IF(ISBLANK(E50),"",(0.000824493-(0.0000040899*E50)+(0.000000076438*E50^2)-(0.00000000082467*E50^3)+(0.0000000000053875*E50^4)))</f>
        <v/>
      </c>
      <c r="L50" s="117" t="str">
        <f aca="false">IF(ISBLANK(E50),"",(-0.00000572466+(0.00000010227*E50)-(0.0000000016546*E50^2)))</f>
        <v/>
      </c>
      <c r="M50" s="117" t="str">
        <f aca="false">IF(ISBLANK(E50),"",IF(ISBLANK(G50),(O50+(K50*35)+(L50*35^1.5)+(0.00000048314*35^2)),(O50+(K50*G50)+(L50*G50^1.5)+(0.00000048314*G50^2))))</f>
        <v/>
      </c>
      <c r="N50" s="118" t="str">
        <f aca="false">IF(ISBLANK(D50),"",IF(ISBLANK(G50),J50*(1+0.00001*(35-20)),J50*(1+0.00001*(G50-20))))</f>
        <v/>
      </c>
      <c r="O50" s="117" t="str">
        <f aca="false">IF(ISBLANK(E50),"",(0.999842594+(0.00006793952*E50)-(0.00000909529*E50^2)+(0.0000001001685*E50^3)-(0.000000001120083*E50^4)+(0.000000000006536332*E50^5)))</f>
        <v/>
      </c>
      <c r="P50" s="119" t="str">
        <f aca="false">IF(ISBLANK($R$16),"",IF(A50=0,"",IF(ISBLANK($R$17),"",IF(B50=0,"",IF($O$28=$I$29,"",IF(AND($I$29=$O$29,D50&lt;1000),"N° Flac.",IF(AND($I$29=$O$30,D50&gt;1000),"N° Flac.",IF(AND(D50&gt;1202,D50&lt;2001),"Err. N°",IF(AND(D50&gt;499,D50&lt;1141),"Err.N°",(((((F50)+'[2]Correction de volume'!$G$7)*(($P$21)*($P$19)*5598)/(($R$16)-($R$17)))-(($P$27)*1000))/((N50)-($P$26))))))))))))</f>
        <v/>
      </c>
      <c r="Q50" s="120" t="str">
        <f aca="false">IF(ISBLANK($R$16),"",IF(A50=0,"",IF(ISBLANK($R$17),"",IF(AND(D50&gt;1202,D50&lt;2001),"Err. N°",IF(AND(D50&gt;499,D50&lt;1141),"Err.N°",IF(B50=0,"",IF($O$28=$I$29,"",IF(AND($I$29=$O$29,D50&lt;1000),"N° Flac.",IF(AND($I$29=$O$30,D50&gt;1000),"N° Flac.",P50/M50)))))))))</f>
        <v/>
      </c>
      <c r="R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Flac.",((44.66*P50))))))))))))</f>
        <v/>
      </c>
      <c r="S50" s="121" t="str">
        <f aca="false">IF(ISBLANK($R$16),"",IF(A50=0,"",IF(ISBLANK($R$17),"",IF(B50=0,"",IF(ISBLANK(J50),"",IF(AND(D50&gt;1202,D50&lt;2001),"Err. N°",IF(AND(D50&gt;499,D50&lt;1141),"Err.N°",IF($I$29=$O$28,"",IF(AND($I$29=$O$29,D50&lt;1000),"N° Flac.",IF(AND($I$29=$O$30,D50&gt;1000),"N° Flac.",((44.66*P50)/M50)))))))))))</f>
        <v/>
      </c>
      <c r="T50" s="123"/>
      <c r="U50" s="123"/>
      <c r="V50" s="123"/>
      <c r="W50" s="123"/>
      <c r="X50" s="123"/>
      <c r="Y50" s="123"/>
      <c r="Z50" s="123"/>
      <c r="AA50" s="123"/>
      <c r="AB50" s="123"/>
      <c r="AC50" s="123"/>
    </row>
    <row r="51" customFormat="false" ht="15.75" hidden="false" customHeight="false" outlineLevel="0" collapsed="false">
      <c r="A51" s="110" t="n">
        <f aca="false">IF(ISBLANK(VLOOKUP(D51,'[2]Volumes flacons'!A5:C623,3)),0,1)</f>
        <v>1</v>
      </c>
      <c r="B51" s="111" t="n">
        <f aca="false">IF(ISBLANK(D51),0,IF(ISBLANK(E51),0,IF(ISBLANK(F51),0,1)))</f>
        <v>0</v>
      </c>
      <c r="C51" s="112" t="n">
        <v>17</v>
      </c>
      <c r="D51" s="113"/>
      <c r="E51" s="113"/>
      <c r="F51" s="124"/>
      <c r="G51" s="261"/>
      <c r="H51" s="113"/>
      <c r="I51" s="113"/>
      <c r="J51" s="116" t="str">
        <f aca="false">IF(ISBLANK(D51),"",IF(VLOOKUP(D51,'[2]Volumes flacons'!$A$5:$C$989,2)=0,"",IF(D51&gt;'[2]Volumes flacons'!$A$989,"Mauvais numéro",IF(D51&lt;'[2]Volumes flacons'!$A$5,"Mauvais numéro",(VLOOKUP(D51,'[2]Volumes flacons'!$A$5:$C$989,3))))))</f>
        <v/>
      </c>
      <c r="K51" s="117" t="str">
        <f aca="false">IF(ISBLANK(E51),"",(0.000824493-(0.0000040899*E51)+(0.000000076438*E51^2)-(0.00000000082467*E51^3)+(0.0000000000053875*E51^4)))</f>
        <v/>
      </c>
      <c r="L51" s="117" t="str">
        <f aca="false">IF(ISBLANK(E51),"",(-0.00000572466+(0.00000010227*E51)-(0.0000000016546*E51^2)))</f>
        <v/>
      </c>
      <c r="M51" s="117" t="str">
        <f aca="false">IF(ISBLANK(E51),"",IF(ISBLANK(G51),(O51+(K51*35)+(L51*35^1.5)+(0.00000048314*35^2)),(O51+(K51*G51)+(L51*G51^1.5)+(0.00000048314*G51^2))))</f>
        <v/>
      </c>
      <c r="N51" s="118" t="str">
        <f aca="false">IF(ISBLANK(D51),"",IF(ISBLANK(G51),J51*(1+0.00001*(35-20)),J51*(1+0.00001*(G51-20))))</f>
        <v/>
      </c>
      <c r="O51" s="117" t="str">
        <f aca="false">IF(ISBLANK(E51),"",(0.999842594+(0.00006793952*E51)-(0.00000909529*E51^2)+(0.0000001001685*E51^3)-(0.000000001120083*E51^4)+(0.000000000006536332*E51^5)))</f>
        <v/>
      </c>
      <c r="P51" s="119" t="str">
        <f aca="false">IF(ISBLANK($R$16),"",IF(A51=0,"",IF(ISBLANK($R$17),"",IF(B51=0,"",IF($O$28=$I$29,"",IF(AND($I$29=$O$29,D51&lt;1000),"N° Flac.",IF(AND($I$29=$O$30,D51&gt;1000),"N° Flac.",IF(AND(D51&gt;1202,D51&lt;2001),"Err. N°",IF(AND(D51&gt;499,D51&lt;1141),"Err.N°",(((((F51)+'[2]Correction de volume'!$G$7)*(($P$21)*($P$19)*5598)/(($R$16)-($R$17)))-(($P$27)*1000))/((N51)-($P$26))))))))))))</f>
        <v/>
      </c>
      <c r="Q51" s="120" t="str">
        <f aca="false">IF(ISBLANK($R$16),"",IF(A51=0,"",IF(ISBLANK($R$17),"",IF(AND(D51&gt;1202,D51&lt;2001),"Err. N°",IF(AND(D51&gt;499,D51&lt;1141),"Err.N°",IF(B51=0,"",IF($O$28=$I$29,"",IF(AND($I$29=$O$29,D51&lt;1000),"N° Flac.",IF(AND($I$29=$O$30,D51&gt;1000),"N° Flac.",P51/M51)))))))))</f>
        <v/>
      </c>
      <c r="R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Flac.",((44.66*P51))))))))))))</f>
        <v/>
      </c>
      <c r="S51" s="121" t="str">
        <f aca="false">IF(ISBLANK($R$16),"",IF(A51=0,"",IF(ISBLANK($R$17),"",IF(B51=0,"",IF(ISBLANK(J51),"",IF(AND(D51&gt;1202,D51&lt;2001),"Err. N°",IF(AND(D51&gt;499,D51&lt;1141),"Err.N°",IF($I$29=$O$28,"",IF(AND($I$29=$O$29,D51&lt;1000),"N° Flac.",IF(AND($I$29=$O$30,D51&gt;1000),"N° Flac.",((44.66*P51)/M51)))))))))))</f>
        <v/>
      </c>
      <c r="T51" s="32"/>
      <c r="U51" s="32"/>
      <c r="V51" s="122"/>
      <c r="W51" s="122"/>
      <c r="X51" s="122"/>
      <c r="Y51" s="122"/>
      <c r="Z51" s="32"/>
      <c r="AA51" s="32"/>
      <c r="AB51" s="122"/>
      <c r="AC51" s="122"/>
    </row>
    <row r="52" customFormat="false" ht="15.75" hidden="false" customHeight="false" outlineLevel="0" collapsed="false">
      <c r="A52" s="110" t="n">
        <f aca="false">IF(ISBLANK(VLOOKUP(D52,'[2]Volumes flacons'!A5:C623,3)),0,1)</f>
        <v>1</v>
      </c>
      <c r="B52" s="111" t="n">
        <f aca="false">IF(ISBLANK(D52),0,IF(ISBLANK(E52),0,IF(ISBLANK(F52),0,1)))</f>
        <v>0</v>
      </c>
      <c r="C52" s="112" t="n">
        <v>18</v>
      </c>
      <c r="D52" s="113"/>
      <c r="E52" s="113"/>
      <c r="F52" s="124"/>
      <c r="G52" s="261"/>
      <c r="H52" s="113"/>
      <c r="I52" s="113"/>
      <c r="J52" s="116" t="str">
        <f aca="false">IF(ISBLANK(D52),"",IF(VLOOKUP(D52,'[2]Volumes flacons'!$A$5:$C$989,2)=0,"",IF(D52&gt;'[2]Volumes flacons'!$A$989,"Mauvais numéro",IF(D52&lt;'[2]Volumes flacons'!$A$5,"Mauvais numéro",(VLOOKUP(D52,'[2]Volumes flacons'!$A$5:$C$989,3))))))</f>
        <v/>
      </c>
      <c r="K52" s="117" t="str">
        <f aca="false">IF(ISBLANK(E52),"",(0.000824493-(0.0000040899*E52)+(0.000000076438*E52^2)-(0.00000000082467*E52^3)+(0.0000000000053875*E52^4)))</f>
        <v/>
      </c>
      <c r="L52" s="117" t="str">
        <f aca="false">IF(ISBLANK(E52),"",(-0.00000572466+(0.00000010227*E52)-(0.0000000016546*E52^2)))</f>
        <v/>
      </c>
      <c r="M52" s="117" t="str">
        <f aca="false">IF(ISBLANK(E52),"",IF(ISBLANK(G52),(O52+(K52*35)+(L52*35^1.5)+(0.00000048314*35^2)),(O52+(K52*G52)+(L52*G52^1.5)+(0.00000048314*G52^2))))</f>
        <v/>
      </c>
      <c r="N52" s="118" t="str">
        <f aca="false">IF(ISBLANK(D52),"",IF(ISBLANK(G52),J52*(1+0.00001*(35-20)),J52*(1+0.00001*(G52-20))))</f>
        <v/>
      </c>
      <c r="O52" s="117" t="str">
        <f aca="false">IF(ISBLANK(E52),"",(0.999842594+(0.00006793952*E52)-(0.00000909529*E52^2)+(0.0000001001685*E52^3)-(0.000000001120083*E52^4)+(0.000000000006536332*E52^5)))</f>
        <v/>
      </c>
      <c r="P52" s="119" t="str">
        <f aca="false">IF(ISBLANK($R$16),"",IF(A52=0,"",IF(ISBLANK($R$17),"",IF(B52=0,"",IF($O$28=$I$29,"",IF(AND($I$29=$O$29,D52&lt;1000),"N° Flac.",IF(AND($I$29=$O$30,D52&gt;1000),"N° Flac.",IF(AND(D52&gt;1202,D52&lt;2001),"Err. N°",IF(AND(D52&gt;499,D52&lt;1141),"Err.N°",(((((F52)+'[2]Correction de volume'!$G$7)*(($P$21)*($P$19)*5598)/(($R$16)-($R$17)))-(($P$27)*1000))/((N52)-($P$26))))))))))))</f>
        <v/>
      </c>
      <c r="Q52" s="120" t="str">
        <f aca="false">IF(ISBLANK($R$16),"",IF(A52=0,"",IF(ISBLANK($R$17),"",IF(AND(D52&gt;1202,D52&lt;2001),"Err. N°",IF(AND(D52&gt;499,D52&lt;1141),"Err.N°",IF(B52=0,"",IF($O$28=$I$29,"",IF(AND($I$29=$O$29,D52&lt;1000),"N° Flac.",IF(AND($I$29=$O$30,D52&gt;1000),"N° Flac.",P52/M52)))))))))</f>
        <v/>
      </c>
      <c r="R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Flac.",((44.66*P52))))))))))))</f>
        <v/>
      </c>
      <c r="S52" s="121" t="str">
        <f aca="false">IF(ISBLANK($R$16),"",IF(A52=0,"",IF(ISBLANK($R$17),"",IF(B52=0,"",IF(ISBLANK(J52),"",IF(AND(D52&gt;1202,D52&lt;2001),"Err. N°",IF(AND(D52&gt;499,D52&lt;1141),"Err.N°",IF($I$29=$O$28,"",IF(AND($I$29=$O$29,D52&lt;1000),"N° Flac.",IF(AND($I$29=$O$30,D52&gt;1000),"N° Flac.",((44.66*P52)/M52)))))))))))</f>
        <v/>
      </c>
      <c r="T52" s="123"/>
      <c r="U52" s="123"/>
      <c r="V52" s="123"/>
      <c r="W52" s="123"/>
      <c r="X52" s="123"/>
      <c r="Y52" s="123"/>
      <c r="Z52" s="123"/>
      <c r="AA52" s="123"/>
      <c r="AB52" s="123"/>
      <c r="AC52" s="123"/>
    </row>
    <row r="53" customFormat="false" ht="15.75" hidden="false" customHeight="false" outlineLevel="0" collapsed="false">
      <c r="A53" s="110" t="n">
        <f aca="false">IF(ISBLANK(VLOOKUP(D53,'[2]Volumes flacons'!A5:C623,3)),0,1)</f>
        <v>1</v>
      </c>
      <c r="B53" s="111" t="n">
        <f aca="false">IF(ISBLANK(D53),0,IF(ISBLANK(E53),0,IF(ISBLANK(F53),0,1)))</f>
        <v>0</v>
      </c>
      <c r="C53" s="112" t="n">
        <v>19</v>
      </c>
      <c r="D53" s="113"/>
      <c r="E53" s="113"/>
      <c r="F53" s="124"/>
      <c r="G53" s="261"/>
      <c r="H53" s="113"/>
      <c r="I53" s="113"/>
      <c r="J53" s="116" t="str">
        <f aca="false">IF(ISBLANK(D53),"",IF(VLOOKUP(D53,'[2]Volumes flacons'!$A$5:$C$989,2)=0,"",IF(D53&gt;'[2]Volumes flacons'!$A$989,"Mauvais numéro",IF(D53&lt;'[2]Volumes flacons'!$A$5,"Mauvais numéro",(VLOOKUP(D53,'[2]Volumes flacons'!$A$5:$C$989,3))))))</f>
        <v/>
      </c>
      <c r="K53" s="117" t="str">
        <f aca="false">IF(ISBLANK(E53),"",(0.000824493-(0.0000040899*E53)+(0.000000076438*E53^2)-(0.00000000082467*E53^3)+(0.0000000000053875*E53^4)))</f>
        <v/>
      </c>
      <c r="L53" s="117" t="str">
        <f aca="false">IF(ISBLANK(E53),"",(-0.00000572466+(0.00000010227*E53)-(0.0000000016546*E53^2)))</f>
        <v/>
      </c>
      <c r="M53" s="117" t="str">
        <f aca="false">IF(ISBLANK(E53),"",IF(ISBLANK(G53),(O53+(K53*35)+(L53*35^1.5)+(0.00000048314*35^2)),(O53+(K53*G53)+(L53*G53^1.5)+(0.00000048314*G53^2))))</f>
        <v/>
      </c>
      <c r="N53" s="118" t="str">
        <f aca="false">IF(ISBLANK(D53),"",IF(ISBLANK(G53),J53*(1+0.00001*(35-20)),J53*(1+0.00001*(G53-20))))</f>
        <v/>
      </c>
      <c r="O53" s="117" t="str">
        <f aca="false">IF(ISBLANK(E53),"",(0.999842594+(0.00006793952*E53)-(0.00000909529*E53^2)+(0.0000001001685*E53^3)-(0.000000001120083*E53^4)+(0.000000000006536332*E53^5)))</f>
        <v/>
      </c>
      <c r="P53" s="119" t="str">
        <f aca="false">IF(ISBLANK($R$16),"",IF(A53=0,"",IF(ISBLANK($R$17),"",IF(B53=0,"",IF($O$28=$I$29,"",IF(AND($I$29=$O$29,D53&lt;1000),"N° Flac.",IF(AND($I$29=$O$30,D53&gt;1000),"N° Flac.",IF(AND(D53&gt;1202,D53&lt;2001),"Err. N°",IF(AND(D53&gt;499,D53&lt;1141),"Err.N°",(((((F53)+'[2]Correction de volume'!$G$7)*(($P$21)*($P$19)*5598)/(($R$16)-($R$17)))-(($P$27)*1000))/((N53)-($P$26))))))))))))</f>
        <v/>
      </c>
      <c r="Q53" s="120" t="str">
        <f aca="false">IF(ISBLANK($R$16),"",IF(A53=0,"",IF(ISBLANK($R$17),"",IF(AND(D53&gt;1202,D53&lt;2001),"Err. N°",IF(AND(D53&gt;499,D53&lt;1141),"Err.N°",IF(B53=0,"",IF($O$28=$I$29,"",IF(AND($I$29=$O$29,D53&lt;1000),"N° Flac.",IF(AND($I$29=$O$30,D53&gt;1000),"N° Flac.",P53/M53)))))))))</f>
        <v/>
      </c>
      <c r="R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Flac.",((44.66*P53))))))))))))</f>
        <v/>
      </c>
      <c r="S53" s="121" t="str">
        <f aca="false">IF(ISBLANK($R$16),"",IF(A53=0,"",IF(ISBLANK($R$17),"",IF(B53=0,"",IF(ISBLANK(J53),"",IF(AND(D53&gt;1202,D53&lt;2001),"Err. N°",IF(AND(D53&gt;499,D53&lt;1141),"Err.N°",IF($I$29=$O$28,"",IF(AND($I$29=$O$29,D53&lt;1000),"N° Flac.",IF(AND($I$29=$O$30,D53&gt;1000),"N° Flac.",((44.66*P53)/M53)))))))))))</f>
        <v/>
      </c>
      <c r="T53" s="123"/>
      <c r="U53" s="123"/>
      <c r="V53" s="123"/>
      <c r="W53" s="123"/>
      <c r="X53" s="123"/>
      <c r="Y53" s="123"/>
      <c r="Z53" s="123"/>
      <c r="AA53" s="123"/>
      <c r="AB53" s="123"/>
      <c r="AC53" s="123"/>
    </row>
    <row r="54" customFormat="false" ht="15.75" hidden="false" customHeight="false" outlineLevel="0" collapsed="false">
      <c r="A54" s="110" t="n">
        <f aca="false">IF(ISBLANK(VLOOKUP(D54,'[2]Volumes flacons'!A5:C623,3)),0,1)</f>
        <v>1</v>
      </c>
      <c r="B54" s="111" t="n">
        <f aca="false">IF(ISBLANK(D54),0,IF(ISBLANK(E54),0,IF(ISBLANK(F54),0,1)))</f>
        <v>0</v>
      </c>
      <c r="C54" s="112" t="n">
        <v>20</v>
      </c>
      <c r="D54" s="113"/>
      <c r="E54" s="113"/>
      <c r="F54" s="124"/>
      <c r="G54" s="261"/>
      <c r="H54" s="113"/>
      <c r="I54" s="113"/>
      <c r="J54" s="116" t="str">
        <f aca="false">IF(ISBLANK(D54),"",IF(VLOOKUP(D54,'[2]Volumes flacons'!$A$5:$C$989,2)=0,"",IF(D54&gt;'[2]Volumes flacons'!$A$989,"Mauvais numéro",IF(D54&lt;'[2]Volumes flacons'!$A$5,"Mauvais numéro",(VLOOKUP(D54,'[2]Volumes flacons'!$A$5:$C$989,3))))))</f>
        <v/>
      </c>
      <c r="K54" s="117" t="str">
        <f aca="false">IF(ISBLANK(E54),"",(0.000824493-(0.0000040899*E54)+(0.000000076438*E54^2)-(0.00000000082467*E54^3)+(0.0000000000053875*E54^4)))</f>
        <v/>
      </c>
      <c r="L54" s="117" t="str">
        <f aca="false">IF(ISBLANK(E54),"",(-0.00000572466+(0.00000010227*E54)-(0.0000000016546*E54^2)))</f>
        <v/>
      </c>
      <c r="M54" s="117" t="str">
        <f aca="false">IF(ISBLANK(E54),"",IF(ISBLANK(G54),(O54+(K54*35)+(L54*35^1.5)+(0.00000048314*35^2)),(O54+(K54*G54)+(L54*G54^1.5)+(0.00000048314*G54^2))))</f>
        <v/>
      </c>
      <c r="N54" s="118" t="str">
        <f aca="false">IF(ISBLANK(D54),"",IF(ISBLANK(G54),J54*(1+0.00001*(35-20)),J54*(1+0.00001*(G54-20))))</f>
        <v/>
      </c>
      <c r="O54" s="117" t="str">
        <f aca="false">IF(ISBLANK(E54),"",(0.999842594+(0.00006793952*E54)-(0.00000909529*E54^2)+(0.0000001001685*E54^3)-(0.000000001120083*E54^4)+(0.000000000006536332*E54^5)))</f>
        <v/>
      </c>
      <c r="P54" s="119" t="str">
        <f aca="false">IF(ISBLANK($R$16),"",IF(A54=0,"",IF(ISBLANK($R$17),"",IF(B54=0,"",IF($O$28=$I$29,"",IF(AND($I$29=$O$29,D54&lt;1000),"N° Flac.",IF(AND($I$29=$O$30,D54&gt;1000),"N° Flac.",IF(AND(D54&gt;1202,D54&lt;2001),"Err. N°",IF(AND(D54&gt;499,D54&lt;1141),"Err.N°",(((((F54)+'[2]Correction de volume'!$G$7)*(($P$21)*($P$19)*5598)/(($R$16)-($R$17)))-(($P$27)*1000))/((N54)-($P$26))))))))))))</f>
        <v/>
      </c>
      <c r="Q54" s="120" t="str">
        <f aca="false">IF(ISBLANK($R$16),"",IF(A54=0,"",IF(ISBLANK($R$17),"",IF(AND(D54&gt;1202,D54&lt;2001),"Err. N°",IF(AND(D54&gt;499,D54&lt;1141),"Err.N°",IF(B54=0,"",IF($O$28=$I$29,"",IF(AND($I$29=$O$29,D54&lt;1000),"N° Flac.",IF(AND($I$29=$O$30,D54&gt;1000),"N° Flac.",P54/M54)))))))))</f>
        <v/>
      </c>
      <c r="R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Flac.",((44.66*P54))))))))))))</f>
        <v/>
      </c>
      <c r="S54" s="121" t="str">
        <f aca="false">IF(ISBLANK($R$16),"",IF(A54=0,"",IF(ISBLANK($R$17),"",IF(B54=0,"",IF(ISBLANK(J54),"",IF(AND(D54&gt;1202,D54&lt;2001),"Err. N°",IF(AND(D54&gt;499,D54&lt;1141),"Err.N°",IF($I$29=$O$28,"",IF(AND($I$29=$O$29,D54&lt;1000),"N° Flac.",IF(AND($I$29=$O$30,D54&gt;1000),"N° Flac.",((44.66*P54)/M54)))))))))))</f>
        <v/>
      </c>
      <c r="T54" s="123"/>
      <c r="U54" s="123"/>
      <c r="V54" s="123"/>
      <c r="W54" s="123"/>
      <c r="X54" s="123"/>
      <c r="Y54" s="123"/>
      <c r="Z54" s="123"/>
      <c r="AA54" s="123"/>
      <c r="AB54" s="123"/>
      <c r="AC54" s="123"/>
    </row>
    <row r="55" customFormat="false" ht="15.75" hidden="false" customHeight="false" outlineLevel="0" collapsed="false">
      <c r="A55" s="110" t="n">
        <f aca="false">IF(ISBLANK(VLOOKUP(D55,'[2]Volumes flacons'!A5:C623,3)),0,1)</f>
        <v>1</v>
      </c>
      <c r="B55" s="111" t="n">
        <f aca="false">IF(ISBLANK(D55),0,IF(ISBLANK(E55),0,IF(ISBLANK(F55),0,1)))</f>
        <v>0</v>
      </c>
      <c r="C55" s="112" t="n">
        <v>21</v>
      </c>
      <c r="D55" s="113"/>
      <c r="E55" s="113"/>
      <c r="F55" s="124"/>
      <c r="G55" s="261"/>
      <c r="H55" s="113"/>
      <c r="I55" s="113"/>
      <c r="J55" s="116" t="str">
        <f aca="false">IF(ISBLANK(D55),"",IF(VLOOKUP(D55,'[2]Volumes flacons'!$A$5:$C$989,2)=0,"",IF(D55&gt;'[2]Volumes flacons'!$A$989,"Mauvais numéro",IF(D55&lt;'[2]Volumes flacons'!$A$5,"Mauvais numéro",(VLOOKUP(D55,'[2]Volumes flacons'!$A$5:$C$989,3))))))</f>
        <v/>
      </c>
      <c r="K55" s="117" t="str">
        <f aca="false">IF(ISBLANK(E55),"",(0.000824493-(0.0000040899*E55)+(0.000000076438*E55^2)-(0.00000000082467*E55^3)+(0.0000000000053875*E55^4)))</f>
        <v/>
      </c>
      <c r="L55" s="117" t="str">
        <f aca="false">IF(ISBLANK(E55),"",(-0.00000572466+(0.00000010227*E55)-(0.0000000016546*E55^2)))</f>
        <v/>
      </c>
      <c r="M55" s="117" t="str">
        <f aca="false">IF(ISBLANK(E55),"",IF(ISBLANK(G55),(O55+(K55*35)+(L55*35^1.5)+(0.00000048314*35^2)),(O55+(K55*G55)+(L55*G55^1.5)+(0.00000048314*G55^2))))</f>
        <v/>
      </c>
      <c r="N55" s="118" t="str">
        <f aca="false">IF(ISBLANK(D55),"",IF(ISBLANK(G55),J55*(1+0.00001*(35-20)),J55*(1+0.00001*(G55-20))))</f>
        <v/>
      </c>
      <c r="O55" s="117" t="str">
        <f aca="false">IF(ISBLANK(E55),"",(0.999842594+(0.00006793952*E55)-(0.00000909529*E55^2)+(0.0000001001685*E55^3)-(0.000000001120083*E55^4)+(0.000000000006536332*E55^5)))</f>
        <v/>
      </c>
      <c r="P55" s="119" t="str">
        <f aca="false">IF(ISBLANK($R$16),"",IF(A55=0,"",IF(ISBLANK($R$17),"",IF(B55=0,"",IF($O$28=$I$29,"",IF(AND($I$29=$O$29,D55&lt;1000),"N° Flac.",IF(AND($I$29=$O$30,D55&gt;1000),"N° Flac.",IF(AND(D55&gt;1202,D55&lt;2001),"Err. N°",IF(AND(D55&gt;499,D55&lt;1141),"Err.N°",(((((F55)+'[2]Correction de volume'!$G$7)*(($P$21)*($P$19)*5598)/(($R$16)-($R$17)))-(($P$27)*1000))/((N55)-($P$26))))))))))))</f>
        <v/>
      </c>
      <c r="Q55" s="120" t="str">
        <f aca="false">IF(ISBLANK($R$16),"",IF(A55=0,"",IF(ISBLANK($R$17),"",IF(AND(D55&gt;1202,D55&lt;2001),"Err. N°",IF(AND(D55&gt;499,D55&lt;1141),"Err.N°",IF(B55=0,"",IF($O$28=$I$29,"",IF(AND($I$29=$O$29,D55&lt;1000),"N° Flac.",IF(AND($I$29=$O$30,D55&gt;1000),"N° Flac.",P55/M55)))))))))</f>
        <v/>
      </c>
      <c r="R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Flac.",((44.66*P55))))))))))))</f>
        <v/>
      </c>
      <c r="S55" s="121" t="str">
        <f aca="false">IF(ISBLANK($R$16),"",IF(A55=0,"",IF(ISBLANK($R$17),"",IF(B55=0,"",IF(ISBLANK(J55),"",IF(AND(D55&gt;1202,D55&lt;2001),"Err. N°",IF(AND(D55&gt;499,D55&lt;1141),"Err.N°",IF($I$29=$O$28,"",IF(AND($I$29=$O$29,D55&lt;1000),"N° Flac.",IF(AND($I$29=$O$30,D55&gt;1000),"N° Flac.",((44.66*P55)/M55)))))))))))</f>
        <v/>
      </c>
      <c r="T55" s="123"/>
      <c r="U55" s="123"/>
      <c r="V55" s="123"/>
      <c r="W55" s="123"/>
      <c r="X55" s="123"/>
      <c r="Y55" s="123"/>
      <c r="Z55" s="123"/>
      <c r="AA55" s="123"/>
      <c r="AB55" s="123"/>
      <c r="AC55" s="123"/>
    </row>
    <row r="56" customFormat="false" ht="15.75" hidden="false" customHeight="false" outlineLevel="0" collapsed="false">
      <c r="A56" s="110" t="n">
        <f aca="false">IF(ISBLANK(VLOOKUP(D56,'[2]Volumes flacons'!A5:C623,3)),0,1)</f>
        <v>1</v>
      </c>
      <c r="B56" s="111" t="n">
        <f aca="false">IF(ISBLANK(D56),0,IF(ISBLANK(E56),0,IF(ISBLANK(F56),0,1)))</f>
        <v>0</v>
      </c>
      <c r="C56" s="112" t="n">
        <v>22</v>
      </c>
      <c r="D56" s="113"/>
      <c r="E56" s="113"/>
      <c r="F56" s="124"/>
      <c r="G56" s="261"/>
      <c r="H56" s="113"/>
      <c r="I56" s="113"/>
      <c r="J56" s="116" t="str">
        <f aca="false">IF(ISBLANK(D56),"",IF(VLOOKUP(D56,'[2]Volumes flacons'!$A$5:$C$989,2)=0,"",IF(D56&gt;'[2]Volumes flacons'!$A$989,"Mauvais numéro",IF(D56&lt;'[2]Volumes flacons'!$A$5,"Mauvais numéro",(VLOOKUP(D56,'[2]Volumes flacons'!$A$5:$C$989,3))))))</f>
        <v/>
      </c>
      <c r="K56" s="117" t="str">
        <f aca="false">IF(ISBLANK(E56),"",(0.000824493-(0.0000040899*E56)+(0.000000076438*E56^2)-(0.00000000082467*E56^3)+(0.0000000000053875*E56^4)))</f>
        <v/>
      </c>
      <c r="L56" s="117" t="str">
        <f aca="false">IF(ISBLANK(E56),"",(-0.00000572466+(0.00000010227*E56)-(0.0000000016546*E56^2)))</f>
        <v/>
      </c>
      <c r="M56" s="117" t="str">
        <f aca="false">IF(ISBLANK(E56),"",IF(ISBLANK(G56),(O56+(K56*35)+(L56*35^1.5)+(0.00000048314*35^2)),(O56+(K56*G56)+(L56*G56^1.5)+(0.00000048314*G56^2))))</f>
        <v/>
      </c>
      <c r="N56" s="118" t="str">
        <f aca="false">IF(ISBLANK(D56),"",IF(ISBLANK(G56),J56*(1+0.00001*(35-20)),J56*(1+0.00001*(G56-20))))</f>
        <v/>
      </c>
      <c r="O56" s="117" t="str">
        <f aca="false">IF(ISBLANK(E56),"",(0.999842594+(0.00006793952*E56)-(0.00000909529*E56^2)+(0.0000001001685*E56^3)-(0.000000001120083*E56^4)+(0.000000000006536332*E56^5)))</f>
        <v/>
      </c>
      <c r="P56" s="119" t="str">
        <f aca="false">IF(ISBLANK($R$16),"",IF(A56=0,"",IF(ISBLANK($R$17),"",IF(B56=0,"",IF($O$28=$I$29,"",IF(AND($I$29=$O$29,D56&lt;1000),"N° Flac.",IF(AND($I$29=$O$30,D56&gt;1000),"N° Flac.",IF(AND(D56&gt;1202,D56&lt;2001),"Err. N°",IF(AND(D56&gt;499,D56&lt;1141),"Err.N°",(((((F56)+'[2]Correction de volume'!$G$7)*(($P$21)*($P$19)*5598)/(($R$16)-($R$17)))-(($P$27)*1000))/((N56)-($P$26))))))))))))</f>
        <v/>
      </c>
      <c r="Q56" s="120" t="str">
        <f aca="false">IF(ISBLANK($R$16),"",IF(A56=0,"",IF(ISBLANK($R$17),"",IF(AND(D56&gt;1202,D56&lt;2001),"Err. N°",IF(AND(D56&gt;499,D56&lt;1141),"Err.N°",IF(B56=0,"",IF($O$28=$I$29,"",IF(AND($I$29=$O$29,D56&lt;1000),"N° Flac.",IF(AND($I$29=$O$30,D56&gt;1000),"N° Flac.",P56/M56)))))))))</f>
        <v/>
      </c>
      <c r="R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Flac.",((44.66*P56))))))))))))</f>
        <v/>
      </c>
      <c r="S56" s="121" t="str">
        <f aca="false">IF(ISBLANK($R$16),"",IF(A56=0,"",IF(ISBLANK($R$17),"",IF(B56=0,"",IF(ISBLANK(J56),"",IF(AND(D56&gt;1202,D56&lt;2001),"Err. N°",IF(AND(D56&gt;499,D56&lt;1141),"Err.N°",IF($I$29=$O$28,"",IF(AND($I$29=$O$29,D56&lt;1000),"N° Flac.",IF(AND($I$29=$O$30,D56&gt;1000),"N° Flac.",((44.66*P56)/M56)))))))))))</f>
        <v/>
      </c>
      <c r="T56" s="32"/>
      <c r="U56" s="32"/>
      <c r="V56" s="122"/>
      <c r="W56" s="122"/>
      <c r="X56" s="122"/>
      <c r="Y56" s="122"/>
      <c r="Z56" s="32"/>
      <c r="AA56" s="32"/>
      <c r="AB56" s="122"/>
      <c r="AC56" s="122"/>
    </row>
    <row r="57" customFormat="false" ht="15.75" hidden="false" customHeight="false" outlineLevel="0" collapsed="false">
      <c r="A57" s="110" t="n">
        <f aca="false">IF(ISBLANK(VLOOKUP(D57,'[2]Volumes flacons'!A5:C623,3)),0,1)</f>
        <v>1</v>
      </c>
      <c r="B57" s="111" t="n">
        <f aca="false">IF(ISBLANK(D57),0,IF(ISBLANK(E57),0,IF(ISBLANK(F57),0,1)))</f>
        <v>0</v>
      </c>
      <c r="C57" s="112" t="n">
        <v>23</v>
      </c>
      <c r="D57" s="113"/>
      <c r="E57" s="113"/>
      <c r="F57" s="124"/>
      <c r="G57" s="261"/>
      <c r="H57" s="113"/>
      <c r="I57" s="113"/>
      <c r="J57" s="116" t="str">
        <f aca="false">IF(ISBLANK(D57),"",IF(VLOOKUP(D57,'[2]Volumes flacons'!$A$5:$C$989,2)=0,"",IF(D57&gt;'[2]Volumes flacons'!$A$989,"Mauvais numéro",IF(D57&lt;'[2]Volumes flacons'!$A$5,"Mauvais numéro",(VLOOKUP(D57,'[2]Volumes flacons'!$A$5:$C$989,3))))))</f>
        <v/>
      </c>
      <c r="K57" s="117" t="str">
        <f aca="false">IF(ISBLANK(E57),"",(0.000824493-(0.0000040899*E57)+(0.000000076438*E57^2)-(0.00000000082467*E57^3)+(0.0000000000053875*E57^4)))</f>
        <v/>
      </c>
      <c r="L57" s="117" t="str">
        <f aca="false">IF(ISBLANK(E57),"",(-0.00000572466+(0.00000010227*E57)-(0.0000000016546*E57^2)))</f>
        <v/>
      </c>
      <c r="M57" s="117" t="str">
        <f aca="false">IF(ISBLANK(E57),"",IF(ISBLANK(G57),(O57+(K57*35)+(L57*35^1.5)+(0.00000048314*35^2)),(O57+(K57*G57)+(L57*G57^1.5)+(0.00000048314*G57^2))))</f>
        <v/>
      </c>
      <c r="N57" s="118" t="str">
        <f aca="false">IF(ISBLANK(D57),"",IF(ISBLANK(G57),J57*(1+0.00001*(35-20)),J57*(1+0.00001*(G57-20))))</f>
        <v/>
      </c>
      <c r="O57" s="117" t="str">
        <f aca="false">IF(ISBLANK(E57),"",(0.999842594+(0.00006793952*E57)-(0.00000909529*E57^2)+(0.0000001001685*E57^3)-(0.000000001120083*E57^4)+(0.000000000006536332*E57^5)))</f>
        <v/>
      </c>
      <c r="P57" s="119" t="str">
        <f aca="false">IF(ISBLANK($R$16),"",IF(A57=0,"",IF(ISBLANK($R$17),"",IF(B57=0,"",IF($O$28=$I$29,"",IF(AND($I$29=$O$29,D57&lt;1000),"N° Flac.",IF(AND($I$29=$O$30,D57&gt;1000),"N° Flac.",IF(AND(D57&gt;1202,D57&lt;2001),"Err. N°",IF(AND(D57&gt;499,D57&lt;1141),"Err.N°",(((((F57)+'[2]Correction de volume'!$G$7)*(($P$21)*($P$19)*5598)/(($R$16)-($R$17)))-(($P$27)*1000))/((N57)-($P$26))))))))))))</f>
        <v/>
      </c>
      <c r="Q57" s="120" t="str">
        <f aca="false">IF(ISBLANK($R$16),"",IF(A57=0,"",IF(ISBLANK($R$17),"",IF(AND(D57&gt;1202,D57&lt;2001),"Err. N°",IF(AND(D57&gt;499,D57&lt;1141),"Err.N°",IF(B57=0,"",IF($O$28=$I$29,"",IF(AND($I$29=$O$29,D57&lt;1000),"N° Flac.",IF(AND($I$29=$O$30,D57&gt;1000),"N° Flac.",P57/M57)))))))))</f>
        <v/>
      </c>
      <c r="R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Flac.",((44.66*P57))))))))))))</f>
        <v/>
      </c>
      <c r="S57" s="121" t="str">
        <f aca="false">IF(ISBLANK($R$16),"",IF(A57=0,"",IF(ISBLANK($R$17),"",IF(B57=0,"",IF(ISBLANK(J57),"",IF(AND(D57&gt;1202,D57&lt;2001),"Err. N°",IF(AND(D57&gt;499,D57&lt;1141),"Err.N°",IF($I$29=$O$28,"",IF(AND($I$29=$O$29,D57&lt;1000),"N° Flac.",IF(AND($I$29=$O$30,D57&gt;1000),"N° Flac.",((44.66*P57)/M57)))))))))))</f>
        <v/>
      </c>
      <c r="T57" s="123"/>
      <c r="U57" s="123"/>
      <c r="V57" s="123"/>
      <c r="W57" s="123"/>
      <c r="X57" s="123"/>
      <c r="Y57" s="123"/>
      <c r="Z57" s="123"/>
      <c r="AA57" s="123"/>
      <c r="AB57" s="123"/>
      <c r="AC57" s="123"/>
    </row>
    <row r="58" customFormat="false" ht="15.75" hidden="false" customHeight="false" outlineLevel="0" collapsed="false">
      <c r="A58" s="110" t="n">
        <f aca="false">IF(ISBLANK(VLOOKUP(D58,'[2]Volumes flacons'!A5:C623,3)),0,1)</f>
        <v>1</v>
      </c>
      <c r="B58" s="111" t="n">
        <f aca="false">IF(ISBLANK(D58),0,IF(ISBLANK(E58),0,IF(ISBLANK(F58),0,1)))</f>
        <v>0</v>
      </c>
      <c r="C58" s="112" t="n">
        <v>24</v>
      </c>
      <c r="D58" s="113"/>
      <c r="E58" s="113"/>
      <c r="F58" s="124"/>
      <c r="G58" s="261"/>
      <c r="H58" s="113"/>
      <c r="I58" s="113"/>
      <c r="J58" s="116" t="str">
        <f aca="false">IF(ISBLANK(D58),"",IF(VLOOKUP(D58,'[2]Volumes flacons'!$A$5:$C$989,2)=0,"",IF(D58&gt;'[2]Volumes flacons'!$A$989,"Mauvais numéro",IF(D58&lt;'[2]Volumes flacons'!$A$5,"Mauvais numéro",(VLOOKUP(D58,'[2]Volumes flacons'!$A$5:$C$989,3))))))</f>
        <v/>
      </c>
      <c r="K58" s="117" t="str">
        <f aca="false">IF(ISBLANK(E58),"",(0.000824493-(0.0000040899*E58)+(0.000000076438*E58^2)-(0.00000000082467*E58^3)+(0.0000000000053875*E58^4)))</f>
        <v/>
      </c>
      <c r="L58" s="117" t="str">
        <f aca="false">IF(ISBLANK(E58),"",(-0.00000572466+(0.00000010227*E58)-(0.0000000016546*E58^2)))</f>
        <v/>
      </c>
      <c r="M58" s="117" t="str">
        <f aca="false">IF(ISBLANK(E58),"",IF(ISBLANK(G58),(O58+(K58*35)+(L58*35^1.5)+(0.00000048314*35^2)),(O58+(K58*G58)+(L58*G58^1.5)+(0.00000048314*G58^2))))</f>
        <v/>
      </c>
      <c r="N58" s="118" t="str">
        <f aca="false">IF(ISBLANK(D58),"",IF(ISBLANK(G58),J58*(1+0.00001*(35-20)),J58*(1+0.00001*(G58-20))))</f>
        <v/>
      </c>
      <c r="O58" s="117" t="str">
        <f aca="false">IF(ISBLANK(E58),"",(0.999842594+(0.00006793952*E58)-(0.00000909529*E58^2)+(0.0000001001685*E58^3)-(0.000000001120083*E58^4)+(0.000000000006536332*E58^5)))</f>
        <v/>
      </c>
      <c r="P58" s="119" t="str">
        <f aca="false">IF(ISBLANK($R$16),"",IF(A58=0,"",IF(ISBLANK($R$17),"",IF(B58=0,"",IF($O$28=$I$29,"",IF(AND($I$29=$O$29,D58&lt;1000),"N° Flac.",IF(AND($I$29=$O$30,D58&gt;1000),"N° Flac.",IF(AND(D58&gt;1202,D58&lt;2001),"Err. N°",IF(AND(D58&gt;499,D58&lt;1141),"Err.N°",(((((F58)+'[2]Correction de volume'!$G$7)*(($P$21)*($P$19)*5598)/(($R$16)-($R$17)))-(($P$27)*1000))/((N58)-($P$26))))))))))))</f>
        <v/>
      </c>
      <c r="Q58" s="120" t="str">
        <f aca="false">IF(ISBLANK($R$16),"",IF(A58=0,"",IF(ISBLANK($R$17),"",IF(AND(D58&gt;1202,D58&lt;2001),"Err. N°",IF(AND(D58&gt;499,D58&lt;1141),"Err.N°",IF(B58=0,"",IF($O$28=$I$29,"",IF(AND($I$29=$O$29,D58&lt;1000),"N° Flac.",IF(AND($I$29=$O$30,D58&gt;1000),"N° Flac.",P58/M58)))))))))</f>
        <v/>
      </c>
      <c r="R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Flac.",((44.66*P58))))))))))))</f>
        <v/>
      </c>
      <c r="S58" s="121" t="str">
        <f aca="false">IF(ISBLANK($R$16),"",IF(A58=0,"",IF(ISBLANK($R$17),"",IF(B58=0,"",IF(ISBLANK(J58),"",IF(AND(D58&gt;1202,D58&lt;2001),"Err. N°",IF(AND(D58&gt;499,D58&lt;1141),"Err.N°",IF($I$29=$O$28,"",IF(AND($I$29=$O$29,D58&lt;1000),"N° Flac.",IF(AND($I$29=$O$30,D58&gt;1000),"N° Flac.",((44.66*P58)/M58)))))))))))</f>
        <v/>
      </c>
      <c r="T58" s="123"/>
      <c r="U58" s="123"/>
      <c r="V58" s="123"/>
      <c r="W58" s="123"/>
      <c r="X58" s="123"/>
      <c r="Y58" s="123"/>
      <c r="Z58" s="123"/>
      <c r="AA58" s="123"/>
      <c r="AB58" s="123"/>
      <c r="AC58" s="123"/>
    </row>
    <row r="61" customFormat="false" ht="15.75" hidden="false" customHeight="false" outlineLevel="0" collapsed="false"/>
    <row r="62" customFormat="false" ht="21.75" hidden="false" customHeight="false" outlineLevel="0" collapsed="false">
      <c r="C62" s="125" t="s">
        <v>146</v>
      </c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</row>
  </sheetData>
  <mergeCells count="71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O31:O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AW31:AW32"/>
    <mergeCell ref="AX31:AX32"/>
    <mergeCell ref="AY31:AY32"/>
    <mergeCell ref="AZ31:AZ32"/>
    <mergeCell ref="BA31:BA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C62:S62"/>
  </mergeCells>
  <dataValidations count="4">
    <dataValidation allowBlank="true" errorStyle="stop" operator="between" showDropDown="false" showErrorMessage="true" showInputMessage="false" sqref="J30" type="none">
      <formula1>0</formula1>
      <formula2>0</formula2>
    </dataValidation>
    <dataValidation allowBlank="false" errorStyle="stop" operator="between" promptTitle="Choix Cardinal" showDropDown="false" showErrorMessage="true" showInputMessage="true" sqref="P9" type="list">
      <formula1>$M$8:$M$10</formula1>
      <formula2>0</formula2>
    </dataValidation>
    <dataValidation allowBlank="false" errorStyle="stop" operator="between" promptTitle="Choix Cardinal" showDropDown="false" showErrorMessage="true" showInputMessage="true" sqref="P10" type="list">
      <formula1>$N$8:$N$10</formula1>
      <formula2>0</formula2>
    </dataValidation>
    <dataValidation allowBlank="true" errorStyle="stop" operator="between" showDropDown="false" showErrorMessage="true" showInputMessage="false" sqref="I29" type="list">
      <formula1>$O$28:$O$30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O1023"/>
  <sheetViews>
    <sheetView showFormulas="false" showGridLines="true" showRowColHeaders="true" showZeros="true" rightToLeft="false" tabSelected="false" showOutlineSymbols="true" defaultGridColor="true" view="normal" topLeftCell="A488" colorId="64" zoomScale="100" zoomScaleNormal="100" zoomScalePageLayoutView="100" workbookViewId="0">
      <selection pane="topLeft" activeCell="J610" activeCellId="1" sqref="T45:AC45 J610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.71"/>
    <col collapsed="false" customWidth="true" hidden="false" outlineLevel="0" max="3" min="3" style="0" width="15.43"/>
    <col collapsed="false" customWidth="true" hidden="false" outlineLevel="0" max="5" min="5" style="207" width="11.43"/>
    <col collapsed="false" customWidth="true" hidden="false" outlineLevel="0" max="7" min="6" style="5" width="11.43"/>
  </cols>
  <sheetData>
    <row r="1" customFormat="false" ht="21" hidden="false" customHeight="false" outlineLevel="0" collapsed="false">
      <c r="B1" s="303" t="s">
        <v>179</v>
      </c>
      <c r="D1" s="304"/>
      <c r="E1" s="303"/>
    </row>
    <row r="2" customFormat="false" ht="15.75" hidden="false" customHeight="false" outlineLevel="0" collapsed="false"/>
    <row r="3" customFormat="false" ht="15" hidden="false" customHeight="true" outlineLevel="0" collapsed="false">
      <c r="A3" s="305" t="s">
        <v>180</v>
      </c>
      <c r="B3" s="306"/>
      <c r="C3" s="307" t="s">
        <v>181</v>
      </c>
      <c r="D3" s="308" t="s">
        <v>182</v>
      </c>
      <c r="E3" s="306" t="s">
        <v>183</v>
      </c>
    </row>
    <row r="4" customFormat="false" ht="15.75" hidden="false" customHeight="false" outlineLevel="0" collapsed="false">
      <c r="A4" s="309"/>
      <c r="B4" s="306"/>
      <c r="C4" s="310" t="s">
        <v>29</v>
      </c>
      <c r="D4" s="308"/>
      <c r="E4" s="306"/>
    </row>
    <row r="5" customFormat="false" ht="15.75" hidden="false" customHeight="false" outlineLevel="0" collapsed="false">
      <c r="A5" s="311" t="n">
        <v>2</v>
      </c>
      <c r="B5" s="312" t="n">
        <f aca="false">IF(D5="x",0,IF(C5&lt;1,0,IF(C5&gt;1,1)))</f>
        <v>1</v>
      </c>
      <c r="C5" s="313" t="n">
        <v>129.44</v>
      </c>
      <c r="D5" s="314"/>
      <c r="E5" s="315" t="s">
        <v>53</v>
      </c>
    </row>
    <row r="6" customFormat="false" ht="15.75" hidden="false" customHeight="false" outlineLevel="0" collapsed="false">
      <c r="A6" s="311" t="n">
        <v>3</v>
      </c>
      <c r="B6" s="312" t="n">
        <f aca="false">IF(D6="x",0,IF(C6&lt;1,0,IF(C6&gt;1,1)))</f>
        <v>1</v>
      </c>
      <c r="C6" s="313" t="n">
        <v>130.72</v>
      </c>
      <c r="D6" s="314"/>
      <c r="E6" s="315" t="s">
        <v>53</v>
      </c>
    </row>
    <row r="7" customFormat="false" ht="15" hidden="false" customHeight="false" outlineLevel="0" collapsed="false">
      <c r="A7" s="311" t="n">
        <v>4</v>
      </c>
      <c r="B7" s="312" t="n">
        <f aca="false">IF(D7="x",0,IF(C7&lt;1,0,IF(C7&gt;1,1)))</f>
        <v>0</v>
      </c>
      <c r="C7" s="207"/>
      <c r="D7" s="314"/>
      <c r="E7" s="315" t="s">
        <v>53</v>
      </c>
    </row>
    <row r="8" customFormat="false" ht="15.75" hidden="false" customHeight="false" outlineLevel="0" collapsed="false">
      <c r="A8" s="316" t="n">
        <v>5</v>
      </c>
      <c r="B8" s="312" t="n">
        <f aca="false">IF(D8="x",0,IF(C8&lt;1,0,IF(C8&gt;1,1)))</f>
        <v>0</v>
      </c>
      <c r="C8" s="207"/>
      <c r="D8" s="317"/>
      <c r="E8" s="315" t="s">
        <v>53</v>
      </c>
    </row>
    <row r="9" customFormat="false" ht="15" hidden="false" customHeight="false" outlineLevel="0" collapsed="false">
      <c r="A9" s="311" t="n">
        <v>6</v>
      </c>
      <c r="B9" s="312" t="n">
        <f aca="false">IF(D9="x",0,IF(C9&lt;1,0,IF(C9&gt;1,1)))</f>
        <v>1</v>
      </c>
      <c r="C9" s="313" t="n">
        <v>119.74</v>
      </c>
      <c r="D9" s="314"/>
      <c r="E9" s="315" t="s">
        <v>53</v>
      </c>
    </row>
    <row r="10" customFormat="false" ht="15.75" hidden="false" customHeight="false" outlineLevel="0" collapsed="false">
      <c r="A10" s="316" t="n">
        <v>7</v>
      </c>
      <c r="B10" s="312" t="n">
        <f aca="false">IF(D10="x",0,IF(C10&lt;1,0,IF(C10&gt;1,1)))</f>
        <v>0</v>
      </c>
      <c r="C10" s="207"/>
      <c r="D10" s="317"/>
      <c r="E10" s="315" t="s">
        <v>53</v>
      </c>
    </row>
    <row r="11" customFormat="false" ht="15" hidden="false" customHeight="false" outlineLevel="0" collapsed="false">
      <c r="A11" s="311" t="n">
        <v>8</v>
      </c>
      <c r="B11" s="312" t="n">
        <f aca="false">IF(D11="x",0,IF(C11&lt;1,0,IF(C11&gt;1,1)))</f>
        <v>0</v>
      </c>
      <c r="C11" s="207"/>
      <c r="D11" s="317"/>
      <c r="E11" s="315" t="s">
        <v>53</v>
      </c>
    </row>
    <row r="12" customFormat="false" ht="15.75" hidden="false" customHeight="false" outlineLevel="0" collapsed="false">
      <c r="A12" s="316" t="n">
        <v>9</v>
      </c>
      <c r="B12" s="312" t="n">
        <f aca="false">IF(D12="x",0,IF(C12&lt;1,0,IF(C12&gt;1,1)))</f>
        <v>1</v>
      </c>
      <c r="C12" s="313" t="n">
        <v>120.63</v>
      </c>
      <c r="D12" s="317"/>
      <c r="E12" s="315" t="s">
        <v>53</v>
      </c>
    </row>
    <row r="13" customFormat="false" ht="15" hidden="false" customHeight="false" outlineLevel="0" collapsed="false">
      <c r="A13" s="311" t="n">
        <v>10</v>
      </c>
      <c r="B13" s="312" t="n">
        <f aca="false">IF(D13="x",0,IF(C13&lt;1,0,IF(C13&gt;1,1)))</f>
        <v>1</v>
      </c>
      <c r="C13" s="313" t="n">
        <v>132.86</v>
      </c>
      <c r="D13" s="317"/>
      <c r="E13" s="315" t="s">
        <v>53</v>
      </c>
    </row>
    <row r="14" customFormat="false" ht="15" hidden="false" customHeight="false" outlineLevel="0" collapsed="false">
      <c r="A14" s="316" t="n">
        <v>11</v>
      </c>
      <c r="B14" s="312" t="n">
        <f aca="false">IF(D14="x",0,IF(C14&lt;1,0,IF(C14&gt;1,1)))</f>
        <v>0</v>
      </c>
      <c r="C14" s="207"/>
      <c r="D14" s="317"/>
      <c r="E14" s="315" t="s">
        <v>53</v>
      </c>
    </row>
    <row r="15" customFormat="false" ht="15" hidden="false" customHeight="false" outlineLevel="0" collapsed="false">
      <c r="A15" s="318" t="n">
        <v>12</v>
      </c>
      <c r="B15" s="312" t="n">
        <f aca="false">IF(D15="x",0,IF(C15&lt;1,0,IF(C15&gt;1,1)))</f>
        <v>1</v>
      </c>
      <c r="C15" s="313" t="n">
        <v>128.27</v>
      </c>
      <c r="D15" s="319"/>
      <c r="E15" s="315" t="s">
        <v>53</v>
      </c>
    </row>
    <row r="16" customFormat="false" ht="15.75" hidden="false" customHeight="false" outlineLevel="0" collapsed="false">
      <c r="A16" s="316" t="n">
        <v>13</v>
      </c>
      <c r="B16" s="312" t="n">
        <f aca="false">IF(D16="x",0,IF(C16&lt;1,0,IF(C16&gt;1,1)))</f>
        <v>0</v>
      </c>
      <c r="C16" s="207"/>
      <c r="D16" s="319"/>
      <c r="E16" s="315" t="s">
        <v>53</v>
      </c>
    </row>
    <row r="17" customFormat="false" ht="15.75" hidden="false" customHeight="false" outlineLevel="0" collapsed="false">
      <c r="A17" s="311" t="n">
        <v>14</v>
      </c>
      <c r="B17" s="312" t="n">
        <f aca="false">IF(D17="x",0,IF(C17&lt;1,0,IF(C17&gt;1,1)))</f>
        <v>0</v>
      </c>
      <c r="C17" s="207"/>
      <c r="D17" s="314"/>
      <c r="E17" s="315" t="s">
        <v>53</v>
      </c>
    </row>
    <row r="18" customFormat="false" ht="15.75" hidden="false" customHeight="false" outlineLevel="0" collapsed="false">
      <c r="A18" s="311" t="n">
        <v>15</v>
      </c>
      <c r="B18" s="312" t="n">
        <f aca="false">IF(D18="x",0,IF(C18&lt;1,0,IF(C18&gt;1,1)))</f>
        <v>0</v>
      </c>
      <c r="C18" s="207"/>
      <c r="D18" s="314"/>
      <c r="E18" s="315" t="s">
        <v>53</v>
      </c>
    </row>
    <row r="19" customFormat="false" ht="15" hidden="false" customHeight="false" outlineLevel="0" collapsed="false">
      <c r="A19" s="311" t="n">
        <v>16</v>
      </c>
      <c r="B19" s="312" t="n">
        <f aca="false">IF(D19="x",0,IF(C19&lt;1,0,IF(C19&gt;1,1)))</f>
        <v>1</v>
      </c>
      <c r="C19" s="313" t="n">
        <v>134.27</v>
      </c>
      <c r="D19" s="314"/>
      <c r="E19" s="315" t="s">
        <v>53</v>
      </c>
    </row>
    <row r="20" customFormat="false" ht="15.75" hidden="false" customHeight="false" outlineLevel="0" collapsed="false">
      <c r="A20" s="316" t="n">
        <v>17</v>
      </c>
      <c r="B20" s="312" t="n">
        <f aca="false">IF(D20="x",0,IF(C20&lt;1,0,IF(C20&gt;1,1)))</f>
        <v>1</v>
      </c>
      <c r="C20" s="313" t="n">
        <v>121.31</v>
      </c>
      <c r="D20" s="317"/>
      <c r="E20" s="315" t="s">
        <v>53</v>
      </c>
    </row>
    <row r="21" customFormat="false" ht="15" hidden="false" customHeight="false" outlineLevel="0" collapsed="false">
      <c r="A21" s="311" t="n">
        <v>18</v>
      </c>
      <c r="B21" s="312" t="n">
        <f aca="false">IF(D21="x",0,IF(C21&lt;1,0,IF(C21&gt;1,1)))</f>
        <v>0</v>
      </c>
      <c r="C21" s="207"/>
      <c r="D21" s="317"/>
      <c r="E21" s="315" t="s">
        <v>53</v>
      </c>
    </row>
    <row r="22" customFormat="false" ht="15.75" hidden="false" customHeight="false" outlineLevel="0" collapsed="false">
      <c r="A22" s="316" t="n">
        <v>19</v>
      </c>
      <c r="B22" s="312" t="n">
        <f aca="false">IF(D22="x",0,IF(C22&lt;1,0,IF(C22&gt;1,1)))</f>
        <v>1</v>
      </c>
      <c r="C22" s="313" t="n">
        <v>131.48</v>
      </c>
      <c r="D22" s="317"/>
      <c r="E22" s="315" t="s">
        <v>53</v>
      </c>
    </row>
    <row r="23" customFormat="false" ht="15" hidden="false" customHeight="false" outlineLevel="0" collapsed="false">
      <c r="A23" s="311" t="n">
        <v>20</v>
      </c>
      <c r="B23" s="312" t="n">
        <f aca="false">IF(D23="x",0,IF(C23&lt;1,0,IF(C23&gt;1,1)))</f>
        <v>0</v>
      </c>
      <c r="C23" s="207"/>
      <c r="D23" s="317"/>
      <c r="E23" s="315" t="s">
        <v>53</v>
      </c>
    </row>
    <row r="24" customFormat="false" ht="15" hidden="false" customHeight="false" outlineLevel="0" collapsed="false">
      <c r="A24" s="316" t="n">
        <v>21</v>
      </c>
      <c r="B24" s="312" t="n">
        <f aca="false">IF(D24="x",0,IF(C24&lt;1,0,IF(C24&gt;1,1)))</f>
        <v>1</v>
      </c>
      <c r="C24" s="313" t="n">
        <v>125.96</v>
      </c>
      <c r="D24" s="317"/>
      <c r="E24" s="315" t="s">
        <v>53</v>
      </c>
    </row>
    <row r="25" customFormat="false" ht="15" hidden="false" customHeight="false" outlineLevel="0" collapsed="false">
      <c r="A25" s="318" t="n">
        <v>22</v>
      </c>
      <c r="B25" s="312" t="n">
        <f aca="false">IF(D25="x",0,IF(C25&lt;1,0,IF(C25&gt;1,1)))</f>
        <v>0</v>
      </c>
      <c r="C25" s="207"/>
      <c r="D25" s="319"/>
      <c r="E25" s="315" t="s">
        <v>53</v>
      </c>
    </row>
    <row r="26" customFormat="false" ht="15.75" hidden="false" customHeight="false" outlineLevel="0" collapsed="false">
      <c r="A26" s="316" t="n">
        <v>23</v>
      </c>
      <c r="B26" s="312" t="n">
        <f aca="false">IF(D26="x",0,IF(C26&lt;1,0,IF(C26&gt;1,1)))</f>
        <v>0</v>
      </c>
      <c r="C26" s="207"/>
      <c r="D26" s="319"/>
      <c r="E26" s="315" t="s">
        <v>53</v>
      </c>
    </row>
    <row r="27" customFormat="false" ht="15.75" hidden="false" customHeight="false" outlineLevel="0" collapsed="false">
      <c r="A27" s="311" t="n">
        <v>24</v>
      </c>
      <c r="B27" s="312" t="n">
        <f aca="false">IF(D27="x",0,IF(C27&lt;1,0,IF(C27&gt;1,1)))</f>
        <v>1</v>
      </c>
      <c r="C27" s="313" t="n">
        <v>134.69</v>
      </c>
      <c r="D27" s="314"/>
      <c r="E27" s="315" t="s">
        <v>53</v>
      </c>
    </row>
    <row r="28" customFormat="false" ht="15.75" hidden="false" customHeight="false" outlineLevel="0" collapsed="false">
      <c r="A28" s="311" t="n">
        <v>25</v>
      </c>
      <c r="B28" s="312" t="n">
        <f aca="false">IF(D28="x",0,IF(C28&lt;1,0,IF(C28&gt;1,1)))</f>
        <v>1</v>
      </c>
      <c r="C28" s="313" t="n">
        <v>123.66</v>
      </c>
      <c r="D28" s="314"/>
      <c r="E28" s="315" t="s">
        <v>53</v>
      </c>
    </row>
    <row r="29" customFormat="false" ht="15" hidden="false" customHeight="false" outlineLevel="0" collapsed="false">
      <c r="A29" s="311" t="n">
        <v>26</v>
      </c>
      <c r="B29" s="312" t="n">
        <f aca="false">IF(D29="x",0,IF(C29&lt;1,0,IF(C29&gt;1,1)))</f>
        <v>1</v>
      </c>
      <c r="C29" s="313" t="n">
        <v>130.224</v>
      </c>
      <c r="D29" s="314"/>
      <c r="E29" s="315" t="s">
        <v>53</v>
      </c>
    </row>
    <row r="30" customFormat="false" ht="15.75" hidden="false" customHeight="false" outlineLevel="0" collapsed="false">
      <c r="A30" s="316" t="n">
        <v>27</v>
      </c>
      <c r="B30" s="312" t="n">
        <f aca="false">IF(D30="x",0,IF(C30&lt;1,0,IF(C30&gt;1,1)))</f>
        <v>1</v>
      </c>
      <c r="C30" s="313" t="n">
        <v>119.41</v>
      </c>
      <c r="D30" s="317"/>
      <c r="E30" s="315" t="s">
        <v>53</v>
      </c>
    </row>
    <row r="31" customFormat="false" ht="15" hidden="false" customHeight="false" outlineLevel="0" collapsed="false">
      <c r="A31" s="311" t="n">
        <v>28</v>
      </c>
      <c r="B31" s="312" t="n">
        <f aca="false">IF(D31="x",0,IF(C31&lt;1,0,IF(C31&gt;1,1)))</f>
        <v>0</v>
      </c>
      <c r="C31" s="207"/>
      <c r="D31" s="317"/>
      <c r="E31" s="315" t="s">
        <v>53</v>
      </c>
    </row>
    <row r="32" customFormat="false" ht="15.75" hidden="false" customHeight="false" outlineLevel="0" collapsed="false">
      <c r="A32" s="316" t="n">
        <v>29</v>
      </c>
      <c r="B32" s="312" t="n">
        <f aca="false">IF(D32="x",0,IF(C32&lt;1,0,IF(C32&gt;1,1)))</f>
        <v>0</v>
      </c>
      <c r="C32" s="207"/>
      <c r="D32" s="317"/>
      <c r="E32" s="315" t="s">
        <v>53</v>
      </c>
    </row>
    <row r="33" customFormat="false" ht="15" hidden="false" customHeight="false" outlineLevel="0" collapsed="false">
      <c r="A33" s="311" t="n">
        <v>30</v>
      </c>
      <c r="B33" s="312" t="n">
        <f aca="false">IF(D33="x",0,IF(C33&lt;1,0,IF(C33&gt;1,1)))</f>
        <v>0</v>
      </c>
      <c r="C33" s="207"/>
      <c r="D33" s="317"/>
      <c r="E33" s="315" t="s">
        <v>53</v>
      </c>
    </row>
    <row r="34" customFormat="false" ht="15" hidden="false" customHeight="false" outlineLevel="0" collapsed="false">
      <c r="A34" s="316" t="n">
        <v>31</v>
      </c>
      <c r="B34" s="312" t="n">
        <f aca="false">IF(D34="x",0,IF(C34&lt;1,0,IF(C34&gt;1,1)))</f>
        <v>1</v>
      </c>
      <c r="C34" s="313" t="n">
        <v>126.88</v>
      </c>
      <c r="D34" s="317"/>
      <c r="E34" s="315" t="s">
        <v>53</v>
      </c>
    </row>
    <row r="35" customFormat="false" ht="15" hidden="false" customHeight="false" outlineLevel="0" collapsed="false">
      <c r="A35" s="318" t="n">
        <v>32</v>
      </c>
      <c r="B35" s="312" t="n">
        <f aca="false">IF(D35="x",0,IF(C35&lt;1,0,IF(C35&gt;1,1)))</f>
        <v>1</v>
      </c>
      <c r="C35" s="313" t="n">
        <v>127.283</v>
      </c>
      <c r="D35" s="319"/>
      <c r="E35" s="315" t="s">
        <v>53</v>
      </c>
    </row>
    <row r="36" customFormat="false" ht="15" hidden="false" customHeight="false" outlineLevel="0" collapsed="false">
      <c r="A36" s="316" t="n">
        <v>33</v>
      </c>
      <c r="B36" s="312" t="n">
        <f aca="false">IF(D36="x",0,IF(C36&lt;1,0,IF(C36&gt;1,1)))</f>
        <v>1</v>
      </c>
      <c r="C36" s="313" t="n">
        <v>135.17</v>
      </c>
      <c r="D36" s="319"/>
      <c r="E36" s="315" t="s">
        <v>53</v>
      </c>
    </row>
    <row r="37" customFormat="false" ht="15" hidden="false" customHeight="false" outlineLevel="0" collapsed="false">
      <c r="A37" s="318" t="n">
        <v>34</v>
      </c>
      <c r="B37" s="312" t="n">
        <f aca="false">IF(D37="x",0,IF(C37&lt;1,0,IF(C37&gt;1,1)))</f>
        <v>1</v>
      </c>
      <c r="C37" s="313" t="n">
        <v>125.96</v>
      </c>
      <c r="D37" s="319"/>
      <c r="E37" s="315" t="s">
        <v>53</v>
      </c>
    </row>
    <row r="38" customFormat="false" ht="15" hidden="false" customHeight="false" outlineLevel="0" collapsed="false">
      <c r="A38" s="316" t="n">
        <v>35</v>
      </c>
      <c r="B38" s="312" t="n">
        <f aca="false">IF(D38="x",0,IF(C38&lt;1,0,IF(C38&gt;1,1)))</f>
        <v>1</v>
      </c>
      <c r="C38" s="313" t="n">
        <v>125.01</v>
      </c>
      <c r="D38" s="319"/>
      <c r="E38" s="315" t="s">
        <v>53</v>
      </c>
    </row>
    <row r="39" customFormat="false" ht="15" hidden="false" customHeight="false" outlineLevel="0" collapsed="false">
      <c r="A39" s="318" t="n">
        <v>36</v>
      </c>
      <c r="B39" s="312" t="n">
        <f aca="false">IF(D39="x",0,IF(C39&lt;1,0,IF(C39&gt;1,1)))</f>
        <v>0</v>
      </c>
      <c r="C39" s="207"/>
      <c r="D39" s="319"/>
      <c r="E39" s="315" t="s">
        <v>53</v>
      </c>
    </row>
    <row r="40" customFormat="false" ht="15" hidden="false" customHeight="false" outlineLevel="0" collapsed="false">
      <c r="A40" s="316" t="n">
        <v>37</v>
      </c>
      <c r="B40" s="312" t="n">
        <f aca="false">IF(D40="x",0,IF(C40&lt;1,0,IF(C40&gt;1,1)))</f>
        <v>1</v>
      </c>
      <c r="C40" s="313" t="n">
        <v>128.27</v>
      </c>
      <c r="D40" s="319"/>
      <c r="E40" s="315" t="s">
        <v>53</v>
      </c>
    </row>
    <row r="41" customFormat="false" ht="15" hidden="false" customHeight="false" outlineLevel="0" collapsed="false">
      <c r="A41" s="318" t="n">
        <v>38</v>
      </c>
      <c r="B41" s="312" t="n">
        <f aca="false">IF(D41="x",0,IF(C41&lt;1,0,IF(C41&gt;1,1)))</f>
        <v>1</v>
      </c>
      <c r="C41" s="313" t="n">
        <v>129.8</v>
      </c>
      <c r="D41" s="319"/>
      <c r="E41" s="315" t="s">
        <v>53</v>
      </c>
    </row>
    <row r="42" customFormat="false" ht="15" hidden="false" customHeight="false" outlineLevel="0" collapsed="false">
      <c r="A42" s="316" t="n">
        <v>39</v>
      </c>
      <c r="B42" s="312" t="n">
        <f aca="false">IF(D42="x",0,IF(C42&lt;1,0,IF(C42&gt;1,1)))</f>
        <v>0</v>
      </c>
      <c r="C42" s="207"/>
      <c r="D42" s="319"/>
      <c r="E42" s="315" t="s">
        <v>53</v>
      </c>
    </row>
    <row r="43" customFormat="false" ht="15" hidden="false" customHeight="false" outlineLevel="0" collapsed="false">
      <c r="A43" s="318" t="n">
        <v>40</v>
      </c>
      <c r="B43" s="312" t="n">
        <f aca="false">IF(D43="x",0,IF(C43&lt;1,0,IF(C43&gt;1,1)))</f>
        <v>1</v>
      </c>
      <c r="C43" s="313" t="n">
        <v>124.335</v>
      </c>
      <c r="D43" s="319"/>
      <c r="E43" s="315" t="s">
        <v>53</v>
      </c>
    </row>
    <row r="44" customFormat="false" ht="15" hidden="false" customHeight="false" outlineLevel="0" collapsed="false">
      <c r="A44" s="316" t="n">
        <v>41</v>
      </c>
      <c r="B44" s="312" t="n">
        <f aca="false">IF(D44="x",0,IF(C44&lt;1,0,IF(C44&gt;1,1)))</f>
        <v>0</v>
      </c>
      <c r="C44" s="207"/>
      <c r="D44" s="319"/>
      <c r="E44" s="315" t="s">
        <v>53</v>
      </c>
    </row>
    <row r="45" customFormat="false" ht="15" hidden="false" customHeight="false" outlineLevel="0" collapsed="false">
      <c r="A45" s="318" t="n">
        <v>42</v>
      </c>
      <c r="B45" s="312" t="n">
        <f aca="false">IF(D45="x",0,IF(C45&lt;1,0,IF(C45&gt;1,1)))</f>
        <v>0</v>
      </c>
      <c r="C45" s="207"/>
      <c r="D45" s="319"/>
      <c r="E45" s="315" t="s">
        <v>53</v>
      </c>
    </row>
    <row r="46" customFormat="false" ht="15" hidden="false" customHeight="false" outlineLevel="0" collapsed="false">
      <c r="A46" s="316" t="n">
        <v>43</v>
      </c>
      <c r="B46" s="312" t="n">
        <f aca="false">IF(D46="x",0,IF(C46&lt;1,0,IF(C46&gt;1,1)))</f>
        <v>0</v>
      </c>
      <c r="C46" s="207"/>
      <c r="D46" s="319"/>
      <c r="E46" s="315" t="s">
        <v>53</v>
      </c>
    </row>
    <row r="47" customFormat="false" ht="15" hidden="false" customHeight="false" outlineLevel="0" collapsed="false">
      <c r="A47" s="318" t="n">
        <v>44</v>
      </c>
      <c r="B47" s="312" t="n">
        <f aca="false">IF(D47="x",0,IF(C47&lt;1,0,IF(C47&gt;1,1)))</f>
        <v>1</v>
      </c>
      <c r="C47" s="313" t="n">
        <v>131.671</v>
      </c>
      <c r="D47" s="319"/>
      <c r="E47" s="315" t="s">
        <v>53</v>
      </c>
    </row>
    <row r="48" customFormat="false" ht="15" hidden="false" customHeight="false" outlineLevel="0" collapsed="false">
      <c r="A48" s="316" t="n">
        <v>45</v>
      </c>
      <c r="B48" s="312" t="n">
        <f aca="false">IF(D48="x",0,IF(C48&lt;1,0,IF(C48&gt;1,1)))</f>
        <v>0</v>
      </c>
      <c r="C48" s="207"/>
      <c r="D48" s="319"/>
      <c r="E48" s="315" t="s">
        <v>53</v>
      </c>
    </row>
    <row r="49" customFormat="false" ht="15" hidden="false" customHeight="false" outlineLevel="0" collapsed="false">
      <c r="A49" s="318" t="n">
        <v>46</v>
      </c>
      <c r="B49" s="312" t="n">
        <f aca="false">IF(D49="x",0,IF(C49&lt;1,0,IF(C49&gt;1,1)))</f>
        <v>1</v>
      </c>
      <c r="C49" s="313" t="n">
        <v>126.15</v>
      </c>
      <c r="D49" s="319"/>
      <c r="E49" s="315" t="s">
        <v>53</v>
      </c>
    </row>
    <row r="50" customFormat="false" ht="15" hidden="false" customHeight="false" outlineLevel="0" collapsed="false">
      <c r="A50" s="316" t="n">
        <v>47</v>
      </c>
      <c r="B50" s="312" t="n">
        <f aca="false">IF(D50="x",0,IF(C50&lt;1,0,IF(C50&gt;1,1)))</f>
        <v>1</v>
      </c>
      <c r="C50" s="313" t="n">
        <v>128.5</v>
      </c>
      <c r="D50" s="319"/>
      <c r="E50" s="315" t="s">
        <v>53</v>
      </c>
    </row>
    <row r="51" customFormat="false" ht="15" hidden="false" customHeight="false" outlineLevel="0" collapsed="false">
      <c r="A51" s="318" t="n">
        <v>48</v>
      </c>
      <c r="B51" s="312" t="n">
        <f aca="false">IF(D51="x",0,IF(C51&lt;1,0,IF(C51&gt;1,1)))</f>
        <v>1</v>
      </c>
      <c r="C51" s="313" t="n">
        <v>127.18</v>
      </c>
      <c r="D51" s="319"/>
      <c r="E51" s="315" t="s">
        <v>53</v>
      </c>
    </row>
    <row r="52" customFormat="false" ht="15" hidden="false" customHeight="false" outlineLevel="0" collapsed="false">
      <c r="A52" s="316" t="n">
        <v>49</v>
      </c>
      <c r="B52" s="312" t="n">
        <f aca="false">IF(D52="x",0,IF(C52&lt;1,0,IF(C52&gt;1,1)))</f>
        <v>1</v>
      </c>
      <c r="C52" s="313" t="n">
        <v>125.96</v>
      </c>
      <c r="D52" s="319"/>
      <c r="E52" s="315" t="s">
        <v>53</v>
      </c>
    </row>
    <row r="53" customFormat="false" ht="15" hidden="false" customHeight="false" outlineLevel="0" collapsed="false">
      <c r="A53" s="318" t="n">
        <v>50</v>
      </c>
      <c r="B53" s="312" t="n">
        <f aca="false">IF(D53="x",0,IF(C53&lt;1,0,IF(C53&gt;1,1)))</f>
        <v>1</v>
      </c>
      <c r="C53" s="313" t="n">
        <v>123.28</v>
      </c>
      <c r="D53" s="319"/>
      <c r="E53" s="315" t="s">
        <v>53</v>
      </c>
    </row>
    <row r="54" customFormat="false" ht="15" hidden="false" customHeight="false" outlineLevel="0" collapsed="false">
      <c r="A54" s="316" t="n">
        <v>51</v>
      </c>
      <c r="B54" s="312" t="n">
        <f aca="false">IF(D54="x",0,IF(C54&lt;1,0,IF(C54&gt;1,1)))</f>
        <v>1</v>
      </c>
      <c r="C54" s="313" t="n">
        <v>118.45</v>
      </c>
      <c r="D54" s="319"/>
      <c r="E54" s="315" t="s">
        <v>53</v>
      </c>
    </row>
    <row r="55" customFormat="false" ht="15" hidden="false" customHeight="false" outlineLevel="0" collapsed="false">
      <c r="A55" s="318" t="n">
        <v>52</v>
      </c>
      <c r="B55" s="312" t="n">
        <f aca="false">IF(D55="x",0,IF(C55&lt;1,0,IF(C55&gt;1,1)))</f>
        <v>1</v>
      </c>
      <c r="C55" s="313" t="n">
        <v>134.54</v>
      </c>
      <c r="D55" s="319"/>
      <c r="E55" s="315" t="s">
        <v>53</v>
      </c>
    </row>
    <row r="56" customFormat="false" ht="15" hidden="false" customHeight="false" outlineLevel="0" collapsed="false">
      <c r="A56" s="316" t="n">
        <v>53</v>
      </c>
      <c r="B56" s="312" t="n">
        <f aca="false">IF(D56="x",0,IF(C56&lt;1,0,IF(C56&gt;1,1)))</f>
        <v>1</v>
      </c>
      <c r="C56" s="313" t="n">
        <v>125.37</v>
      </c>
      <c r="D56" s="319"/>
      <c r="E56" s="315" t="s">
        <v>53</v>
      </c>
    </row>
    <row r="57" customFormat="false" ht="15" hidden="false" customHeight="false" outlineLevel="0" collapsed="false">
      <c r="A57" s="318" t="n">
        <v>54</v>
      </c>
      <c r="B57" s="312" t="n">
        <f aca="false">IF(D57="x",0,IF(C57&lt;1,0,IF(C57&gt;1,1)))</f>
        <v>1</v>
      </c>
      <c r="C57" s="313" t="n">
        <v>124.87</v>
      </c>
      <c r="D57" s="319"/>
      <c r="E57" s="315" t="s">
        <v>53</v>
      </c>
    </row>
    <row r="58" customFormat="false" ht="15" hidden="false" customHeight="false" outlineLevel="0" collapsed="false">
      <c r="A58" s="316" t="n">
        <v>55</v>
      </c>
      <c r="B58" s="312" t="n">
        <f aca="false">IF(D58="x",0,IF(C58&lt;1,0,IF(C58&gt;1,1)))</f>
        <v>1</v>
      </c>
      <c r="C58" s="313" t="n">
        <v>128.672</v>
      </c>
      <c r="D58" s="319"/>
      <c r="E58" s="315" t="s">
        <v>53</v>
      </c>
    </row>
    <row r="59" customFormat="false" ht="15" hidden="false" customHeight="false" outlineLevel="0" collapsed="false">
      <c r="A59" s="318" t="n">
        <v>56</v>
      </c>
      <c r="B59" s="312" t="n">
        <f aca="false">IF(D59="x",0,IF(C59&lt;1,0,IF(C59&gt;1,1)))</f>
        <v>1</v>
      </c>
      <c r="C59" s="313" t="n">
        <v>124.01</v>
      </c>
      <c r="D59" s="319"/>
      <c r="E59" s="315" t="s">
        <v>53</v>
      </c>
    </row>
    <row r="60" customFormat="false" ht="15" hidden="false" customHeight="false" outlineLevel="0" collapsed="false">
      <c r="A60" s="316" t="n">
        <v>57</v>
      </c>
      <c r="B60" s="312" t="n">
        <f aca="false">IF(D60="x",0,IF(C60&lt;1,0,IF(C60&gt;1,1)))</f>
        <v>0</v>
      </c>
      <c r="C60" s="207"/>
      <c r="D60" s="319"/>
      <c r="E60" s="315" t="s">
        <v>53</v>
      </c>
    </row>
    <row r="61" customFormat="false" ht="15" hidden="false" customHeight="false" outlineLevel="0" collapsed="false">
      <c r="A61" s="318" t="n">
        <v>58</v>
      </c>
      <c r="B61" s="312" t="n">
        <f aca="false">IF(D61="x",0,IF(C61&lt;1,0,IF(C61&gt;1,1)))</f>
        <v>0</v>
      </c>
      <c r="C61" s="207"/>
      <c r="D61" s="319"/>
      <c r="E61" s="315" t="s">
        <v>53</v>
      </c>
    </row>
    <row r="62" customFormat="false" ht="15" hidden="false" customHeight="false" outlineLevel="0" collapsed="false">
      <c r="A62" s="316" t="n">
        <v>59</v>
      </c>
      <c r="B62" s="312" t="n">
        <f aca="false">IF(D62="x",0,IF(C62&lt;1,0,IF(C62&gt;1,1)))</f>
        <v>0</v>
      </c>
      <c r="C62" s="207"/>
      <c r="D62" s="319"/>
      <c r="E62" s="315" t="s">
        <v>53</v>
      </c>
    </row>
    <row r="63" customFormat="false" ht="15" hidden="false" customHeight="false" outlineLevel="0" collapsed="false">
      <c r="A63" s="318" t="n">
        <v>60</v>
      </c>
      <c r="B63" s="312" t="n">
        <f aca="false">IF(D63="x",0,IF(C63&lt;1,0,IF(C63&gt;1,1)))</f>
        <v>0</v>
      </c>
      <c r="C63" s="207"/>
      <c r="D63" s="319"/>
      <c r="E63" s="315" t="s">
        <v>53</v>
      </c>
    </row>
    <row r="64" customFormat="false" ht="15" hidden="false" customHeight="false" outlineLevel="0" collapsed="false">
      <c r="A64" s="316" t="n">
        <v>61</v>
      </c>
      <c r="B64" s="312" t="n">
        <f aca="false">IF(D64="x",0,IF(C64&lt;1,0,IF(C64&gt;1,1)))</f>
        <v>0</v>
      </c>
      <c r="C64" s="207"/>
      <c r="D64" s="319"/>
      <c r="E64" s="315" t="s">
        <v>53</v>
      </c>
    </row>
    <row r="65" customFormat="false" ht="15" hidden="false" customHeight="false" outlineLevel="0" collapsed="false">
      <c r="A65" s="318" t="n">
        <v>62</v>
      </c>
      <c r="B65" s="312" t="n">
        <f aca="false">IF(D65="x",0,IF(C65&lt;1,0,IF(C65&gt;1,1)))</f>
        <v>0</v>
      </c>
      <c r="C65" s="207"/>
      <c r="D65" s="319"/>
      <c r="E65" s="315" t="s">
        <v>53</v>
      </c>
    </row>
    <row r="66" customFormat="false" ht="15" hidden="false" customHeight="false" outlineLevel="0" collapsed="false">
      <c r="A66" s="316" t="n">
        <v>63</v>
      </c>
      <c r="B66" s="312" t="n">
        <f aca="false">IF(D66="x",0,IF(C66&lt;1,0,IF(C66&gt;1,1)))</f>
        <v>0</v>
      </c>
      <c r="C66" s="207"/>
      <c r="D66" s="319"/>
      <c r="E66" s="315" t="s">
        <v>53</v>
      </c>
    </row>
    <row r="67" customFormat="false" ht="15" hidden="false" customHeight="false" outlineLevel="0" collapsed="false">
      <c r="A67" s="318" t="n">
        <v>64</v>
      </c>
      <c r="B67" s="312" t="n">
        <f aca="false">IF(D67="x",0,IF(C67&lt;1,0,IF(C67&gt;1,1)))</f>
        <v>0</v>
      </c>
      <c r="C67" s="207"/>
      <c r="D67" s="319"/>
      <c r="E67" s="315" t="s">
        <v>53</v>
      </c>
    </row>
    <row r="68" customFormat="false" ht="15" hidden="false" customHeight="false" outlineLevel="0" collapsed="false">
      <c r="A68" s="316" t="n">
        <v>65</v>
      </c>
      <c r="B68" s="312" t="n">
        <f aca="false">IF(D68="x",0,IF(C68&lt;1,0,IF(C68&gt;1,1)))</f>
        <v>0</v>
      </c>
      <c r="C68" s="207"/>
      <c r="D68" s="319"/>
      <c r="E68" s="315" t="s">
        <v>53</v>
      </c>
    </row>
    <row r="69" customFormat="false" ht="15" hidden="false" customHeight="false" outlineLevel="0" collapsed="false">
      <c r="A69" s="318" t="n">
        <v>66</v>
      </c>
      <c r="B69" s="312" t="n">
        <f aca="false">IF(D69="x",0,IF(C69&lt;1,0,IF(C69&gt;1,1)))</f>
        <v>0</v>
      </c>
      <c r="C69" s="207"/>
      <c r="D69" s="319"/>
      <c r="E69" s="315" t="s">
        <v>53</v>
      </c>
    </row>
    <row r="70" customFormat="false" ht="15" hidden="false" customHeight="false" outlineLevel="0" collapsed="false">
      <c r="A70" s="316" t="n">
        <v>67</v>
      </c>
      <c r="B70" s="312" t="n">
        <f aca="false">IF(D70="x",0,IF(C70&lt;1,0,IF(C70&gt;1,1)))</f>
        <v>0</v>
      </c>
      <c r="C70" s="207"/>
      <c r="D70" s="319"/>
      <c r="E70" s="315" t="s">
        <v>53</v>
      </c>
    </row>
    <row r="71" customFormat="false" ht="15" hidden="false" customHeight="false" outlineLevel="0" collapsed="false">
      <c r="A71" s="318" t="n">
        <v>68</v>
      </c>
      <c r="B71" s="312" t="n">
        <f aca="false">IF(D71="x",0,IF(C71&lt;1,0,IF(C71&gt;1,1)))</f>
        <v>0</v>
      </c>
      <c r="C71" s="207"/>
      <c r="D71" s="319"/>
      <c r="E71" s="315" t="s">
        <v>53</v>
      </c>
    </row>
    <row r="72" customFormat="false" ht="15" hidden="false" customHeight="false" outlineLevel="0" collapsed="false">
      <c r="A72" s="316" t="n">
        <v>69</v>
      </c>
      <c r="B72" s="312" t="n">
        <f aca="false">IF(D72="x",0,IF(C72&lt;1,0,IF(C72&gt;1,1)))</f>
        <v>0</v>
      </c>
      <c r="C72" s="207"/>
      <c r="D72" s="319"/>
      <c r="E72" s="315" t="s">
        <v>53</v>
      </c>
    </row>
    <row r="73" customFormat="false" ht="15" hidden="false" customHeight="false" outlineLevel="0" collapsed="false">
      <c r="A73" s="318" t="n">
        <v>70</v>
      </c>
      <c r="B73" s="312" t="n">
        <f aca="false">IF(D73="x",0,IF(C73&lt;1,0,IF(C73&gt;1,1)))</f>
        <v>0</v>
      </c>
      <c r="C73" s="207"/>
      <c r="D73" s="319"/>
      <c r="E73" s="315" t="s">
        <v>53</v>
      </c>
    </row>
    <row r="74" customFormat="false" ht="15" hidden="false" customHeight="false" outlineLevel="0" collapsed="false">
      <c r="A74" s="316" t="n">
        <v>71</v>
      </c>
      <c r="B74" s="312" t="n">
        <f aca="false">IF(D74="x",0,IF(C74&lt;1,0,IF(C74&gt;1,1)))</f>
        <v>0</v>
      </c>
      <c r="C74" s="207"/>
      <c r="D74" s="319"/>
      <c r="E74" s="315" t="s">
        <v>53</v>
      </c>
    </row>
    <row r="75" customFormat="false" ht="15" hidden="false" customHeight="false" outlineLevel="0" collapsed="false">
      <c r="A75" s="318" t="n">
        <v>72</v>
      </c>
      <c r="B75" s="312" t="n">
        <f aca="false">IF(D75="x",0,IF(C75&lt;1,0,IF(C75&gt;1,1)))</f>
        <v>0</v>
      </c>
      <c r="C75" s="207"/>
      <c r="D75" s="319"/>
      <c r="E75" s="315" t="s">
        <v>53</v>
      </c>
    </row>
    <row r="76" customFormat="false" ht="15" hidden="false" customHeight="false" outlineLevel="0" collapsed="false">
      <c r="A76" s="316" t="n">
        <v>73</v>
      </c>
      <c r="B76" s="312" t="n">
        <f aca="false">IF(D76="x",0,IF(C76&lt;1,0,IF(C76&gt;1,1)))</f>
        <v>0</v>
      </c>
      <c r="C76" s="207"/>
      <c r="D76" s="319"/>
      <c r="E76" s="315" t="s">
        <v>53</v>
      </c>
    </row>
    <row r="77" customFormat="false" ht="15" hidden="false" customHeight="false" outlineLevel="0" collapsed="false">
      <c r="A77" s="318" t="n">
        <v>74</v>
      </c>
      <c r="B77" s="312" t="n">
        <f aca="false">IF(D77="x",0,IF(C77&lt;1,0,IF(C77&gt;1,1)))</f>
        <v>0</v>
      </c>
      <c r="C77" s="207"/>
      <c r="D77" s="319"/>
      <c r="E77" s="315" t="s">
        <v>53</v>
      </c>
    </row>
    <row r="78" customFormat="false" ht="15" hidden="false" customHeight="false" outlineLevel="0" collapsed="false">
      <c r="A78" s="316" t="n">
        <v>75</v>
      </c>
      <c r="B78" s="312" t="n">
        <f aca="false">IF(D78="x",0,IF(C78&lt;1,0,IF(C78&gt;1,1)))</f>
        <v>0</v>
      </c>
      <c r="C78" s="207"/>
      <c r="D78" s="319"/>
      <c r="E78" s="315" t="s">
        <v>53</v>
      </c>
    </row>
    <row r="79" customFormat="false" ht="15" hidden="false" customHeight="false" outlineLevel="0" collapsed="false">
      <c r="A79" s="318" t="n">
        <v>76</v>
      </c>
      <c r="B79" s="312" t="n">
        <f aca="false">IF(D79="x",0,IF(C79&lt;1,0,IF(C79&gt;1,1)))</f>
        <v>0</v>
      </c>
      <c r="C79" s="207"/>
      <c r="D79" s="319"/>
      <c r="E79" s="315" t="s">
        <v>53</v>
      </c>
    </row>
    <row r="80" customFormat="false" ht="15" hidden="false" customHeight="false" outlineLevel="0" collapsed="false">
      <c r="A80" s="316" t="n">
        <v>77</v>
      </c>
      <c r="B80" s="312" t="n">
        <f aca="false">IF(D80="x",0,IF(C80&lt;1,0,IF(C80&gt;1,1)))</f>
        <v>0</v>
      </c>
      <c r="C80" s="207"/>
      <c r="D80" s="319"/>
      <c r="E80" s="315" t="s">
        <v>53</v>
      </c>
    </row>
    <row r="81" customFormat="false" ht="15" hidden="false" customHeight="false" outlineLevel="0" collapsed="false">
      <c r="A81" s="318" t="n">
        <v>78</v>
      </c>
      <c r="B81" s="312" t="n">
        <f aca="false">IF(D81="x",0,IF(C81&lt;1,0,IF(C81&gt;1,1)))</f>
        <v>0</v>
      </c>
      <c r="C81" s="207"/>
      <c r="D81" s="319"/>
      <c r="E81" s="315" t="s">
        <v>53</v>
      </c>
    </row>
    <row r="82" customFormat="false" ht="15" hidden="false" customHeight="false" outlineLevel="0" collapsed="false">
      <c r="A82" s="316" t="n">
        <v>79</v>
      </c>
      <c r="B82" s="312" t="n">
        <f aca="false">IF(D82="x",0,IF(C82&lt;1,0,IF(C82&gt;1,1)))</f>
        <v>0</v>
      </c>
      <c r="C82" s="207"/>
      <c r="D82" s="319"/>
      <c r="E82" s="315" t="s">
        <v>53</v>
      </c>
    </row>
    <row r="83" customFormat="false" ht="15" hidden="false" customHeight="false" outlineLevel="0" collapsed="false">
      <c r="A83" s="318" t="n">
        <v>80</v>
      </c>
      <c r="B83" s="312" t="n">
        <f aca="false">IF(D83="x",0,IF(C83&lt;1,0,IF(C83&gt;1,1)))</f>
        <v>0</v>
      </c>
      <c r="C83" s="207"/>
      <c r="D83" s="319"/>
      <c r="E83" s="315" t="s">
        <v>53</v>
      </c>
    </row>
    <row r="84" customFormat="false" ht="15" hidden="false" customHeight="false" outlineLevel="0" collapsed="false">
      <c r="A84" s="316" t="n">
        <v>81</v>
      </c>
      <c r="B84" s="312" t="n">
        <f aca="false">IF(D84="x",0,IF(C84&lt;1,0,IF(C84&gt;1,1)))</f>
        <v>0</v>
      </c>
      <c r="C84" s="207"/>
      <c r="D84" s="319"/>
      <c r="E84" s="315" t="s">
        <v>53</v>
      </c>
    </row>
    <row r="85" customFormat="false" ht="15" hidden="false" customHeight="false" outlineLevel="0" collapsed="false">
      <c r="A85" s="318" t="n">
        <v>82</v>
      </c>
      <c r="B85" s="312" t="n">
        <f aca="false">IF(D85="x",0,IF(C85&lt;1,0,IF(C85&gt;1,1)))</f>
        <v>0</v>
      </c>
      <c r="C85" s="207"/>
      <c r="D85" s="319"/>
      <c r="E85" s="315" t="s">
        <v>53</v>
      </c>
    </row>
    <row r="86" customFormat="false" ht="15" hidden="false" customHeight="false" outlineLevel="0" collapsed="false">
      <c r="A86" s="316" t="n">
        <v>83</v>
      </c>
      <c r="B86" s="312" t="n">
        <f aca="false">IF(D86="x",0,IF(C86&lt;1,0,IF(C86&gt;1,1)))</f>
        <v>0</v>
      </c>
      <c r="C86" s="207"/>
      <c r="D86" s="319"/>
      <c r="E86" s="315" t="s">
        <v>53</v>
      </c>
    </row>
    <row r="87" customFormat="false" ht="15" hidden="false" customHeight="false" outlineLevel="0" collapsed="false">
      <c r="A87" s="318" t="n">
        <v>84</v>
      </c>
      <c r="B87" s="312" t="n">
        <f aca="false">IF(D87="x",0,IF(C87&lt;1,0,IF(C87&gt;1,1)))</f>
        <v>0</v>
      </c>
      <c r="C87" s="207"/>
      <c r="D87" s="319"/>
      <c r="E87" s="315" t="s">
        <v>53</v>
      </c>
    </row>
    <row r="88" customFormat="false" ht="15" hidden="false" customHeight="false" outlineLevel="0" collapsed="false">
      <c r="A88" s="316" t="n">
        <v>85</v>
      </c>
      <c r="B88" s="312" t="n">
        <f aca="false">IF(D88="x",0,IF(C88&lt;1,0,IF(C88&gt;1,1)))</f>
        <v>0</v>
      </c>
      <c r="C88" s="207"/>
      <c r="D88" s="319"/>
      <c r="E88" s="315" t="s">
        <v>53</v>
      </c>
    </row>
    <row r="89" customFormat="false" ht="15" hidden="false" customHeight="false" outlineLevel="0" collapsed="false">
      <c r="A89" s="318" t="n">
        <v>86</v>
      </c>
      <c r="B89" s="312" t="n">
        <f aca="false">IF(D89="x",0,IF(C89&lt;1,0,IF(C89&gt;1,1)))</f>
        <v>0</v>
      </c>
      <c r="C89" s="207"/>
      <c r="D89" s="319"/>
      <c r="E89" s="315" t="s">
        <v>53</v>
      </c>
    </row>
    <row r="90" customFormat="false" ht="15" hidden="false" customHeight="false" outlineLevel="0" collapsed="false">
      <c r="A90" s="316" t="n">
        <v>87</v>
      </c>
      <c r="B90" s="312" t="n">
        <f aca="false">IF(D90="x",0,IF(C90&lt;1,0,IF(C90&gt;1,1)))</f>
        <v>0</v>
      </c>
      <c r="C90" s="207"/>
      <c r="D90" s="319"/>
      <c r="E90" s="315" t="s">
        <v>53</v>
      </c>
    </row>
    <row r="91" customFormat="false" ht="15" hidden="false" customHeight="false" outlineLevel="0" collapsed="false">
      <c r="A91" s="318" t="n">
        <v>88</v>
      </c>
      <c r="B91" s="312" t="n">
        <f aca="false">IF(D91="x",0,IF(C91&lt;1,0,IF(C91&gt;1,1)))</f>
        <v>0</v>
      </c>
      <c r="C91" s="207"/>
      <c r="D91" s="319"/>
      <c r="E91" s="315" t="s">
        <v>53</v>
      </c>
    </row>
    <row r="92" customFormat="false" ht="15" hidden="false" customHeight="false" outlineLevel="0" collapsed="false">
      <c r="A92" s="316" t="n">
        <v>89</v>
      </c>
      <c r="B92" s="312" t="n">
        <f aca="false">IF(D92="x",0,IF(C92&lt;1,0,IF(C92&gt;1,1)))</f>
        <v>0</v>
      </c>
      <c r="C92" s="207"/>
      <c r="D92" s="319"/>
      <c r="E92" s="315" t="s">
        <v>53</v>
      </c>
    </row>
    <row r="93" customFormat="false" ht="15" hidden="false" customHeight="false" outlineLevel="0" collapsed="false">
      <c r="A93" s="318" t="n">
        <v>90</v>
      </c>
      <c r="B93" s="312" t="n">
        <f aca="false">IF(D93="x",0,IF(C93&lt;1,0,IF(C93&gt;1,1)))</f>
        <v>0</v>
      </c>
      <c r="C93" s="207"/>
      <c r="D93" s="319"/>
      <c r="E93" s="315" t="s">
        <v>53</v>
      </c>
    </row>
    <row r="94" customFormat="false" ht="15" hidden="false" customHeight="false" outlineLevel="0" collapsed="false">
      <c r="A94" s="316" t="n">
        <v>91</v>
      </c>
      <c r="B94" s="312" t="n">
        <f aca="false">IF(D94="x",0,IF(C94&lt;1,0,IF(C94&gt;1,1)))</f>
        <v>0</v>
      </c>
      <c r="C94" s="207"/>
      <c r="D94" s="319"/>
      <c r="E94" s="315" t="s">
        <v>53</v>
      </c>
    </row>
    <row r="95" customFormat="false" ht="15" hidden="false" customHeight="false" outlineLevel="0" collapsed="false">
      <c r="A95" s="318" t="n">
        <v>92</v>
      </c>
      <c r="B95" s="312" t="n">
        <f aca="false">IF(D95="x",0,IF(C95&lt;1,0,IF(C95&gt;1,1)))</f>
        <v>0</v>
      </c>
      <c r="C95" s="207"/>
      <c r="D95" s="319"/>
      <c r="E95" s="315" t="s">
        <v>53</v>
      </c>
    </row>
    <row r="96" customFormat="false" ht="15" hidden="false" customHeight="false" outlineLevel="0" collapsed="false">
      <c r="A96" s="316" t="n">
        <v>93</v>
      </c>
      <c r="B96" s="312" t="n">
        <f aca="false">IF(D96="x",0,IF(C96&lt;1,0,IF(C96&gt;1,1)))</f>
        <v>0</v>
      </c>
      <c r="C96" s="207"/>
      <c r="D96" s="319"/>
      <c r="E96" s="315" t="s">
        <v>53</v>
      </c>
    </row>
    <row r="97" customFormat="false" ht="15" hidden="false" customHeight="false" outlineLevel="0" collapsed="false">
      <c r="A97" s="318" t="n">
        <v>94</v>
      </c>
      <c r="B97" s="312" t="n">
        <f aca="false">IF(D97="x",0,IF(C97&lt;1,0,IF(C97&gt;1,1)))</f>
        <v>0</v>
      </c>
      <c r="C97" s="207"/>
      <c r="D97" s="319"/>
      <c r="E97" s="315" t="s">
        <v>53</v>
      </c>
    </row>
    <row r="98" customFormat="false" ht="15" hidden="false" customHeight="false" outlineLevel="0" collapsed="false">
      <c r="A98" s="316" t="n">
        <v>95</v>
      </c>
      <c r="B98" s="312" t="n">
        <f aca="false">IF(D98="x",0,IF(C98&lt;1,0,IF(C98&gt;1,1)))</f>
        <v>0</v>
      </c>
      <c r="C98" s="207"/>
      <c r="D98" s="319"/>
      <c r="E98" s="315" t="s">
        <v>53</v>
      </c>
    </row>
    <row r="99" customFormat="false" ht="15" hidden="false" customHeight="false" outlineLevel="0" collapsed="false">
      <c r="A99" s="318" t="n">
        <v>96</v>
      </c>
      <c r="B99" s="312" t="n">
        <f aca="false">IF(D99="x",0,IF(C99&lt;1,0,IF(C99&gt;1,1)))</f>
        <v>0</v>
      </c>
      <c r="C99" s="207"/>
      <c r="D99" s="319"/>
      <c r="E99" s="315" t="s">
        <v>53</v>
      </c>
    </row>
    <row r="100" customFormat="false" ht="15" hidden="false" customHeight="false" outlineLevel="0" collapsed="false">
      <c r="A100" s="316" t="n">
        <v>97</v>
      </c>
      <c r="B100" s="312" t="n">
        <f aca="false">IF(D100="x",0,IF(C100&lt;1,0,IF(C100&gt;1,1)))</f>
        <v>0</v>
      </c>
      <c r="C100" s="207"/>
      <c r="D100" s="319"/>
      <c r="E100" s="315" t="s">
        <v>53</v>
      </c>
    </row>
    <row r="101" customFormat="false" ht="15" hidden="false" customHeight="false" outlineLevel="0" collapsed="false">
      <c r="A101" s="318" t="n">
        <v>98</v>
      </c>
      <c r="B101" s="312" t="n">
        <f aca="false">IF(D101="x",0,IF(C101&lt;1,0,IF(C101&gt;1,1)))</f>
        <v>1</v>
      </c>
      <c r="C101" s="313" t="n">
        <v>128.984</v>
      </c>
      <c r="D101" s="319"/>
      <c r="E101" s="315" t="s">
        <v>53</v>
      </c>
    </row>
    <row r="102" customFormat="false" ht="15" hidden="false" customHeight="false" outlineLevel="0" collapsed="false">
      <c r="A102" s="316" t="n">
        <v>99</v>
      </c>
      <c r="B102" s="312" t="n">
        <f aca="false">IF(D102="x",0,IF(C102&lt;1,0,IF(C102&gt;1,1)))</f>
        <v>0</v>
      </c>
      <c r="C102" s="207"/>
      <c r="D102" s="319"/>
      <c r="E102" s="315" t="s">
        <v>53</v>
      </c>
    </row>
    <row r="103" customFormat="false" ht="15" hidden="false" customHeight="false" outlineLevel="0" collapsed="false">
      <c r="A103" s="318" t="n">
        <v>100</v>
      </c>
      <c r="B103" s="312" t="n">
        <f aca="false">IF(D103="x",0,IF(C103&lt;1,0,IF(C103&gt;1,1)))</f>
        <v>0</v>
      </c>
      <c r="C103" s="207"/>
      <c r="D103" s="319"/>
      <c r="E103" s="315" t="s">
        <v>53</v>
      </c>
    </row>
    <row r="104" customFormat="false" ht="15" hidden="false" customHeight="false" outlineLevel="0" collapsed="false">
      <c r="A104" s="316" t="n">
        <v>101</v>
      </c>
      <c r="B104" s="312" t="n">
        <f aca="false">IF(D104="x",0,IF(C104&lt;1,0,IF(C104&gt;1,1)))</f>
        <v>0</v>
      </c>
      <c r="C104" s="207"/>
      <c r="D104" s="319"/>
      <c r="E104" s="315" t="s">
        <v>53</v>
      </c>
    </row>
    <row r="105" customFormat="false" ht="15" hidden="false" customHeight="false" outlineLevel="0" collapsed="false">
      <c r="A105" s="318" t="n">
        <v>102</v>
      </c>
      <c r="B105" s="312" t="n">
        <f aca="false">IF(D105="x",0,IF(C105&lt;1,0,IF(C105&gt;1,1)))</f>
        <v>0</v>
      </c>
      <c r="C105" s="207"/>
      <c r="D105" s="319"/>
      <c r="E105" s="315" t="s">
        <v>53</v>
      </c>
    </row>
    <row r="106" customFormat="false" ht="15" hidden="false" customHeight="false" outlineLevel="0" collapsed="false">
      <c r="A106" s="316" t="n">
        <v>103</v>
      </c>
      <c r="B106" s="312" t="n">
        <f aca="false">IF(D106="x",0,IF(C106&lt;1,0,IF(C106&gt;1,1)))</f>
        <v>0</v>
      </c>
      <c r="C106" s="207"/>
      <c r="D106" s="319"/>
      <c r="E106" s="315" t="s">
        <v>53</v>
      </c>
    </row>
    <row r="107" customFormat="false" ht="15" hidden="false" customHeight="false" outlineLevel="0" collapsed="false">
      <c r="A107" s="318" t="n">
        <v>104</v>
      </c>
      <c r="B107" s="312" t="n">
        <f aca="false">IF(D107="x",0,IF(C107&lt;1,0,IF(C107&gt;1,1)))</f>
        <v>1</v>
      </c>
      <c r="C107" s="313" t="n">
        <v>129.334</v>
      </c>
      <c r="D107" s="319"/>
      <c r="E107" s="315" t="s">
        <v>53</v>
      </c>
    </row>
    <row r="108" customFormat="false" ht="15" hidden="false" customHeight="false" outlineLevel="0" collapsed="false">
      <c r="A108" s="316" t="n">
        <v>105</v>
      </c>
      <c r="B108" s="312" t="n">
        <f aca="false">IF(D108="x",0,IF(C108&lt;1,0,IF(C108&gt;1,1)))</f>
        <v>0</v>
      </c>
      <c r="C108" s="207"/>
      <c r="D108" s="319"/>
      <c r="E108" s="315" t="s">
        <v>53</v>
      </c>
    </row>
    <row r="109" customFormat="false" ht="15" hidden="false" customHeight="false" outlineLevel="0" collapsed="false">
      <c r="A109" s="318" t="n">
        <v>106</v>
      </c>
      <c r="B109" s="312" t="n">
        <f aca="false">IF(D109="x",0,IF(C109&lt;1,0,IF(C109&gt;1,1)))</f>
        <v>0</v>
      </c>
      <c r="C109" s="207"/>
      <c r="D109" s="319"/>
      <c r="E109" s="315" t="s">
        <v>53</v>
      </c>
    </row>
    <row r="110" customFormat="false" ht="15" hidden="false" customHeight="false" outlineLevel="0" collapsed="false">
      <c r="A110" s="316" t="n">
        <v>107</v>
      </c>
      <c r="B110" s="312" t="n">
        <f aca="false">IF(D110="x",0,IF(C110&lt;1,0,IF(C110&gt;1,1)))</f>
        <v>0</v>
      </c>
      <c r="C110" s="207"/>
      <c r="D110" s="319"/>
      <c r="E110" s="315" t="s">
        <v>53</v>
      </c>
    </row>
    <row r="111" customFormat="false" ht="15" hidden="false" customHeight="false" outlineLevel="0" collapsed="false">
      <c r="A111" s="318" t="n">
        <v>108</v>
      </c>
      <c r="B111" s="312" t="n">
        <f aca="false">IF(D111="x",0,IF(C111&lt;1,0,IF(C111&gt;1,1)))</f>
        <v>0</v>
      </c>
      <c r="C111" s="207"/>
      <c r="D111" s="319"/>
      <c r="E111" s="315" t="s">
        <v>53</v>
      </c>
    </row>
    <row r="112" customFormat="false" ht="15" hidden="false" customHeight="false" outlineLevel="0" collapsed="false">
      <c r="A112" s="316" t="n">
        <v>109</v>
      </c>
      <c r="B112" s="312" t="n">
        <f aca="false">IF(D112="x",0,IF(C112&lt;1,0,IF(C112&gt;1,1)))</f>
        <v>1</v>
      </c>
      <c r="C112" s="313" t="n">
        <v>127.559</v>
      </c>
      <c r="D112" s="319"/>
      <c r="E112" s="315" t="s">
        <v>53</v>
      </c>
    </row>
    <row r="113" customFormat="false" ht="15" hidden="false" customHeight="false" outlineLevel="0" collapsed="false">
      <c r="A113" s="318" t="n">
        <v>110</v>
      </c>
      <c r="B113" s="312" t="n">
        <f aca="false">IF(D113="x",0,IF(C113&lt;1,0,IF(C113&gt;1,1)))</f>
        <v>0</v>
      </c>
      <c r="C113" s="207"/>
      <c r="D113" s="319"/>
      <c r="E113" s="315" t="s">
        <v>53</v>
      </c>
    </row>
    <row r="114" customFormat="false" ht="15" hidden="false" customHeight="false" outlineLevel="0" collapsed="false">
      <c r="A114" s="316" t="n">
        <v>111</v>
      </c>
      <c r="B114" s="312" t="n">
        <f aca="false">IF(D114="x",0,IF(C114&lt;1,0,IF(C114&gt;1,1)))</f>
        <v>0</v>
      </c>
      <c r="C114" s="207"/>
      <c r="D114" s="319"/>
      <c r="E114" s="315" t="s">
        <v>53</v>
      </c>
    </row>
    <row r="115" customFormat="false" ht="15" hidden="false" customHeight="false" outlineLevel="0" collapsed="false">
      <c r="A115" s="318" t="n">
        <v>112</v>
      </c>
      <c r="B115" s="312" t="n">
        <f aca="false">IF(D115="x",0,IF(C115&lt;1,0,IF(C115&gt;1,1)))</f>
        <v>0</v>
      </c>
      <c r="C115" s="207"/>
      <c r="D115" s="319"/>
      <c r="E115" s="315" t="s">
        <v>53</v>
      </c>
    </row>
    <row r="116" customFormat="false" ht="15" hidden="false" customHeight="false" outlineLevel="0" collapsed="false">
      <c r="A116" s="316" t="n">
        <v>113</v>
      </c>
      <c r="B116" s="312" t="n">
        <f aca="false">IF(D116="x",0,IF(C116&lt;1,0,IF(C116&gt;1,1)))</f>
        <v>0</v>
      </c>
      <c r="C116" s="207"/>
      <c r="D116" s="319"/>
      <c r="E116" s="315" t="s">
        <v>53</v>
      </c>
    </row>
    <row r="117" customFormat="false" ht="15" hidden="false" customHeight="false" outlineLevel="0" collapsed="false">
      <c r="A117" s="318" t="n">
        <v>114</v>
      </c>
      <c r="B117" s="312" t="n">
        <f aca="false">IF(D117="x",0,IF(C117&lt;1,0,IF(C117&gt;1,1)))</f>
        <v>0</v>
      </c>
      <c r="C117" s="207"/>
      <c r="D117" s="319"/>
      <c r="E117" s="315" t="s">
        <v>53</v>
      </c>
    </row>
    <row r="118" customFormat="false" ht="15" hidden="false" customHeight="false" outlineLevel="0" collapsed="false">
      <c r="A118" s="316" t="n">
        <v>115</v>
      </c>
      <c r="B118" s="312" t="n">
        <f aca="false">IF(D118="x",0,IF(C118&lt;1,0,IF(C118&gt;1,1)))</f>
        <v>0</v>
      </c>
      <c r="C118" s="207"/>
      <c r="D118" s="319"/>
      <c r="E118" s="315" t="s">
        <v>53</v>
      </c>
    </row>
    <row r="119" customFormat="false" ht="15" hidden="false" customHeight="false" outlineLevel="0" collapsed="false">
      <c r="A119" s="318" t="n">
        <v>116</v>
      </c>
      <c r="B119" s="312" t="n">
        <f aca="false">IF(D119="x",0,IF(C119&lt;1,0,IF(C119&gt;1,1)))</f>
        <v>0</v>
      </c>
      <c r="C119" s="207"/>
      <c r="D119" s="319"/>
      <c r="E119" s="315" t="s">
        <v>53</v>
      </c>
    </row>
    <row r="120" customFormat="false" ht="15" hidden="false" customHeight="false" outlineLevel="0" collapsed="false">
      <c r="A120" s="316" t="n">
        <v>117</v>
      </c>
      <c r="B120" s="312" t="n">
        <f aca="false">IF(D120="x",0,IF(C120&lt;1,0,IF(C120&gt;1,1)))</f>
        <v>0</v>
      </c>
      <c r="C120" s="207"/>
      <c r="D120" s="319"/>
      <c r="E120" s="315" t="s">
        <v>53</v>
      </c>
    </row>
    <row r="121" customFormat="false" ht="15" hidden="false" customHeight="false" outlineLevel="0" collapsed="false">
      <c r="A121" s="318" t="n">
        <v>118</v>
      </c>
      <c r="B121" s="312" t="n">
        <f aca="false">IF(D121="x",0,IF(C121&lt;1,0,IF(C121&gt;1,1)))</f>
        <v>0</v>
      </c>
      <c r="C121" s="207"/>
      <c r="D121" s="319"/>
      <c r="E121" s="315" t="s">
        <v>53</v>
      </c>
    </row>
    <row r="122" customFormat="false" ht="15" hidden="false" customHeight="false" outlineLevel="0" collapsed="false">
      <c r="A122" s="316" t="n">
        <v>119</v>
      </c>
      <c r="B122" s="312" t="n">
        <f aca="false">IF(D122="x",0,IF(C122&lt;1,0,IF(C122&gt;1,1)))</f>
        <v>0</v>
      </c>
      <c r="C122" s="207"/>
      <c r="D122" s="319"/>
      <c r="E122" s="315" t="s">
        <v>53</v>
      </c>
    </row>
    <row r="123" customFormat="false" ht="15" hidden="false" customHeight="false" outlineLevel="0" collapsed="false">
      <c r="A123" s="318" t="n">
        <v>120</v>
      </c>
      <c r="B123" s="312" t="n">
        <f aca="false">IF(D123="x",0,IF(C123&lt;1,0,IF(C123&gt;1,1)))</f>
        <v>0</v>
      </c>
      <c r="C123" s="207"/>
      <c r="D123" s="319"/>
      <c r="E123" s="315" t="s">
        <v>53</v>
      </c>
    </row>
    <row r="124" customFormat="false" ht="15" hidden="false" customHeight="false" outlineLevel="0" collapsed="false">
      <c r="A124" s="316" t="n">
        <v>121</v>
      </c>
      <c r="B124" s="312" t="n">
        <f aca="false">IF(D124="x",0,IF(C124&lt;1,0,IF(C124&gt;1,1)))</f>
        <v>0</v>
      </c>
      <c r="C124" s="207"/>
      <c r="D124" s="319"/>
      <c r="E124" s="315" t="s">
        <v>53</v>
      </c>
    </row>
    <row r="125" customFormat="false" ht="15" hidden="false" customHeight="false" outlineLevel="0" collapsed="false">
      <c r="A125" s="318" t="n">
        <v>122</v>
      </c>
      <c r="B125" s="312" t="n">
        <f aca="false">IF(D125="x",0,IF(C125&lt;1,0,IF(C125&gt;1,1)))</f>
        <v>0</v>
      </c>
      <c r="C125" s="207"/>
      <c r="D125" s="319"/>
      <c r="E125" s="315" t="s">
        <v>53</v>
      </c>
    </row>
    <row r="126" customFormat="false" ht="15" hidden="false" customHeight="false" outlineLevel="0" collapsed="false">
      <c r="A126" s="316" t="n">
        <v>123</v>
      </c>
      <c r="B126" s="312" t="n">
        <f aca="false">IF(D126="x",0,IF(C126&lt;1,0,IF(C126&gt;1,1)))</f>
        <v>0</v>
      </c>
      <c r="C126" s="207"/>
      <c r="D126" s="319"/>
      <c r="E126" s="315" t="s">
        <v>53</v>
      </c>
    </row>
    <row r="127" customFormat="false" ht="15" hidden="false" customHeight="false" outlineLevel="0" collapsed="false">
      <c r="A127" s="318" t="n">
        <v>124</v>
      </c>
      <c r="B127" s="312" t="n">
        <f aca="false">IF(D127="x",0,IF(C127&lt;1,0,IF(C127&gt;1,1)))</f>
        <v>0</v>
      </c>
      <c r="C127" s="207"/>
      <c r="D127" s="319"/>
      <c r="E127" s="315" t="s">
        <v>53</v>
      </c>
    </row>
    <row r="128" customFormat="false" ht="15" hidden="false" customHeight="false" outlineLevel="0" collapsed="false">
      <c r="A128" s="316" t="n">
        <v>125</v>
      </c>
      <c r="B128" s="312" t="n">
        <f aca="false">IF(D128="x",0,IF(C128&lt;1,0,IF(C128&gt;1,1)))</f>
        <v>0</v>
      </c>
      <c r="C128" s="207"/>
      <c r="D128" s="319"/>
      <c r="E128" s="315" t="s">
        <v>53</v>
      </c>
    </row>
    <row r="129" customFormat="false" ht="15" hidden="false" customHeight="false" outlineLevel="0" collapsed="false">
      <c r="A129" s="318" t="n">
        <v>126</v>
      </c>
      <c r="B129" s="312" t="n">
        <f aca="false">IF(D129="x",0,IF(C129&lt;1,0,IF(C129&gt;1,1)))</f>
        <v>0</v>
      </c>
      <c r="C129" s="207"/>
      <c r="D129" s="319"/>
      <c r="E129" s="315" t="s">
        <v>53</v>
      </c>
    </row>
    <row r="130" customFormat="false" ht="15" hidden="false" customHeight="false" outlineLevel="0" collapsed="false">
      <c r="A130" s="316" t="n">
        <v>127</v>
      </c>
      <c r="B130" s="312" t="n">
        <f aca="false">IF(D130="x",0,IF(C130&lt;1,0,IF(C130&gt;1,1)))</f>
        <v>0</v>
      </c>
      <c r="C130" s="207"/>
      <c r="D130" s="319"/>
      <c r="E130" s="315" t="s">
        <v>53</v>
      </c>
    </row>
    <row r="131" customFormat="false" ht="15" hidden="false" customHeight="false" outlineLevel="0" collapsed="false">
      <c r="A131" s="318" t="n">
        <v>128</v>
      </c>
      <c r="B131" s="312" t="n">
        <f aca="false">IF(D131="x",0,IF(C131&lt;1,0,IF(C131&gt;1,1)))</f>
        <v>0</v>
      </c>
      <c r="C131" s="207"/>
      <c r="D131" s="319"/>
      <c r="E131" s="315" t="s">
        <v>53</v>
      </c>
    </row>
    <row r="132" customFormat="false" ht="15" hidden="false" customHeight="false" outlineLevel="0" collapsed="false">
      <c r="A132" s="316" t="n">
        <v>129</v>
      </c>
      <c r="B132" s="312" t="n">
        <f aca="false">IF(D132="x",0,IF(C132&lt;1,0,IF(C132&gt;1,1)))</f>
        <v>0</v>
      </c>
      <c r="C132" s="207"/>
      <c r="D132" s="319"/>
      <c r="E132" s="315" t="s">
        <v>53</v>
      </c>
    </row>
    <row r="133" customFormat="false" ht="15" hidden="false" customHeight="false" outlineLevel="0" collapsed="false">
      <c r="A133" s="318" t="n">
        <v>130</v>
      </c>
      <c r="B133" s="312" t="n">
        <f aca="false">IF(D133="x",0,IF(C133&lt;1,0,IF(C133&gt;1,1)))</f>
        <v>1</v>
      </c>
      <c r="C133" s="313" t="n">
        <v>124.454</v>
      </c>
      <c r="D133" s="319"/>
      <c r="E133" s="315" t="s">
        <v>53</v>
      </c>
    </row>
    <row r="134" customFormat="false" ht="15" hidden="false" customHeight="false" outlineLevel="0" collapsed="false">
      <c r="A134" s="316" t="n">
        <v>131</v>
      </c>
      <c r="B134" s="312" t="n">
        <f aca="false">IF(D134="x",0,IF(C134&lt;1,0,IF(C134&gt;1,1)))</f>
        <v>0</v>
      </c>
      <c r="C134" s="207"/>
      <c r="D134" s="319"/>
      <c r="E134" s="315" t="s">
        <v>53</v>
      </c>
    </row>
    <row r="135" customFormat="false" ht="15" hidden="false" customHeight="false" outlineLevel="0" collapsed="false">
      <c r="A135" s="318" t="n">
        <v>132</v>
      </c>
      <c r="B135" s="312" t="n">
        <f aca="false">IF(D135="x",0,IF(C135&lt;1,0,IF(C135&gt;1,1)))</f>
        <v>0</v>
      </c>
      <c r="C135" s="207"/>
      <c r="D135" s="319"/>
      <c r="E135" s="315" t="s">
        <v>53</v>
      </c>
    </row>
    <row r="136" customFormat="false" ht="15" hidden="false" customHeight="false" outlineLevel="0" collapsed="false">
      <c r="A136" s="316" t="n">
        <v>133</v>
      </c>
      <c r="B136" s="312" t="n">
        <f aca="false">IF(D136="x",0,IF(C136&lt;1,0,IF(C136&gt;1,1)))</f>
        <v>0</v>
      </c>
      <c r="C136" s="207"/>
      <c r="D136" s="319"/>
      <c r="E136" s="315" t="s">
        <v>53</v>
      </c>
    </row>
    <row r="137" customFormat="false" ht="15" hidden="false" customHeight="false" outlineLevel="0" collapsed="false">
      <c r="A137" s="318" t="n">
        <v>134</v>
      </c>
      <c r="B137" s="312" t="n">
        <f aca="false">IF(D137="x",0,IF(C137&lt;1,0,IF(C137&gt;1,1)))</f>
        <v>0</v>
      </c>
      <c r="C137" s="207"/>
      <c r="D137" s="319"/>
      <c r="E137" s="315" t="s">
        <v>53</v>
      </c>
    </row>
    <row r="138" customFormat="false" ht="15" hidden="false" customHeight="false" outlineLevel="0" collapsed="false">
      <c r="A138" s="316" t="n">
        <v>135</v>
      </c>
      <c r="B138" s="312" t="n">
        <f aca="false">IF(D138="x",0,IF(C138&lt;1,0,IF(C138&gt;1,1)))</f>
        <v>1</v>
      </c>
      <c r="C138" s="313" t="n">
        <v>123.113</v>
      </c>
      <c r="D138" s="319"/>
      <c r="E138" s="315" t="s">
        <v>53</v>
      </c>
    </row>
    <row r="139" customFormat="false" ht="15" hidden="false" customHeight="false" outlineLevel="0" collapsed="false">
      <c r="A139" s="318" t="n">
        <v>136</v>
      </c>
      <c r="B139" s="312" t="n">
        <f aca="false">IF(D139="x",0,IF(C139&lt;1,0,IF(C139&gt;1,1)))</f>
        <v>0</v>
      </c>
      <c r="C139" s="207"/>
      <c r="D139" s="319"/>
      <c r="E139" s="315" t="s">
        <v>53</v>
      </c>
    </row>
    <row r="140" customFormat="false" ht="15" hidden="false" customHeight="false" outlineLevel="0" collapsed="false">
      <c r="A140" s="316" t="n">
        <v>137</v>
      </c>
      <c r="B140" s="312" t="n">
        <f aca="false">IF(D140="x",0,IF(C140&lt;1,0,IF(C140&gt;1,1)))</f>
        <v>0</v>
      </c>
      <c r="C140" s="207"/>
      <c r="D140" s="319"/>
      <c r="E140" s="315" t="s">
        <v>53</v>
      </c>
    </row>
    <row r="141" customFormat="false" ht="15" hidden="false" customHeight="false" outlineLevel="0" collapsed="false">
      <c r="A141" s="318" t="n">
        <v>138</v>
      </c>
      <c r="B141" s="312" t="n">
        <f aca="false">IF(D141="x",0,IF(C141&lt;1,0,IF(C141&gt;1,1)))</f>
        <v>0</v>
      </c>
      <c r="C141" s="207"/>
      <c r="D141" s="319"/>
      <c r="E141" s="315" t="s">
        <v>53</v>
      </c>
    </row>
    <row r="142" customFormat="false" ht="15" hidden="false" customHeight="false" outlineLevel="0" collapsed="false">
      <c r="A142" s="316" t="n">
        <v>139</v>
      </c>
      <c r="B142" s="312" t="n">
        <f aca="false">IF(D142="x",0,IF(C142&lt;1,0,IF(C142&gt;1,1)))</f>
        <v>0</v>
      </c>
      <c r="C142" s="207"/>
      <c r="D142" s="319"/>
      <c r="E142" s="315" t="s">
        <v>53</v>
      </c>
    </row>
    <row r="143" customFormat="false" ht="15" hidden="false" customHeight="false" outlineLevel="0" collapsed="false">
      <c r="A143" s="318" t="n">
        <v>140</v>
      </c>
      <c r="B143" s="312" t="n">
        <f aca="false">IF(D143="x",0,IF(C143&lt;1,0,IF(C143&gt;1,1)))</f>
        <v>0</v>
      </c>
      <c r="C143" s="207"/>
      <c r="D143" s="319"/>
      <c r="E143" s="315" t="s">
        <v>53</v>
      </c>
    </row>
    <row r="144" customFormat="false" ht="15" hidden="false" customHeight="false" outlineLevel="0" collapsed="false">
      <c r="A144" s="316" t="n">
        <v>141</v>
      </c>
      <c r="B144" s="312" t="n">
        <f aca="false">IF(D144="x",0,IF(C144&lt;1,0,IF(C144&gt;1,1)))</f>
        <v>0</v>
      </c>
      <c r="C144" s="207"/>
      <c r="D144" s="319"/>
      <c r="E144" s="315" t="s">
        <v>53</v>
      </c>
    </row>
    <row r="145" customFormat="false" ht="15" hidden="false" customHeight="false" outlineLevel="0" collapsed="false">
      <c r="A145" s="318" t="n">
        <v>142</v>
      </c>
      <c r="B145" s="312" t="n">
        <f aca="false">IF(D145="x",0,IF(C145&lt;1,0,IF(C145&gt;1,1)))</f>
        <v>0</v>
      </c>
      <c r="C145" s="207"/>
      <c r="D145" s="319"/>
      <c r="E145" s="315" t="s">
        <v>53</v>
      </c>
    </row>
    <row r="146" customFormat="false" ht="15" hidden="false" customHeight="false" outlineLevel="0" collapsed="false">
      <c r="A146" s="316" t="n">
        <v>143</v>
      </c>
      <c r="B146" s="312" t="n">
        <f aca="false">IF(D146="x",0,IF(C146&lt;1,0,IF(C146&gt;1,1)))</f>
        <v>0</v>
      </c>
      <c r="C146" s="207"/>
      <c r="D146" s="319"/>
      <c r="E146" s="315" t="s">
        <v>53</v>
      </c>
    </row>
    <row r="147" customFormat="false" ht="15" hidden="false" customHeight="false" outlineLevel="0" collapsed="false">
      <c r="A147" s="318" t="n">
        <v>144</v>
      </c>
      <c r="B147" s="312" t="n">
        <f aca="false">IF(D147="x",0,IF(C147&lt;1,0,IF(C147&gt;1,1)))</f>
        <v>0</v>
      </c>
      <c r="C147" s="207"/>
      <c r="D147" s="319"/>
      <c r="E147" s="315" t="s">
        <v>53</v>
      </c>
    </row>
    <row r="148" customFormat="false" ht="15" hidden="false" customHeight="false" outlineLevel="0" collapsed="false">
      <c r="A148" s="316" t="n">
        <v>145</v>
      </c>
      <c r="B148" s="312" t="n">
        <f aca="false">IF(D148="x",0,IF(C148&lt;1,0,IF(C148&gt;1,1)))</f>
        <v>0</v>
      </c>
      <c r="C148" s="207"/>
      <c r="D148" s="319"/>
      <c r="E148" s="315" t="s">
        <v>53</v>
      </c>
    </row>
    <row r="149" customFormat="false" ht="15" hidden="false" customHeight="false" outlineLevel="0" collapsed="false">
      <c r="A149" s="318" t="n">
        <v>146</v>
      </c>
      <c r="B149" s="312" t="n">
        <f aca="false">IF(D149="x",0,IF(C149&lt;1,0,IF(C149&gt;1,1)))</f>
        <v>1</v>
      </c>
      <c r="C149" s="313" t="n">
        <v>128.446</v>
      </c>
      <c r="D149" s="319"/>
      <c r="E149" s="315" t="s">
        <v>53</v>
      </c>
    </row>
    <row r="150" customFormat="false" ht="15" hidden="false" customHeight="false" outlineLevel="0" collapsed="false">
      <c r="A150" s="316" t="n">
        <v>147</v>
      </c>
      <c r="B150" s="312" t="n">
        <f aca="false">IF(D150="x",0,IF(C150&lt;1,0,IF(C150&gt;1,1)))</f>
        <v>0</v>
      </c>
      <c r="C150" s="207"/>
      <c r="D150" s="319"/>
      <c r="E150" s="315" t="s">
        <v>53</v>
      </c>
    </row>
    <row r="151" customFormat="false" ht="15" hidden="false" customHeight="false" outlineLevel="0" collapsed="false">
      <c r="A151" s="318" t="n">
        <v>148</v>
      </c>
      <c r="B151" s="312" t="n">
        <f aca="false">IF(D151="x",0,IF(C151&lt;1,0,IF(C151&gt;1,1)))</f>
        <v>0</v>
      </c>
      <c r="C151" s="207"/>
      <c r="D151" s="319"/>
      <c r="E151" s="315" t="s">
        <v>53</v>
      </c>
    </row>
    <row r="152" customFormat="false" ht="15" hidden="false" customHeight="false" outlineLevel="0" collapsed="false">
      <c r="A152" s="316" t="n">
        <v>149</v>
      </c>
      <c r="B152" s="312" t="n">
        <f aca="false">IF(D152="x",0,IF(C152&lt;1,0,IF(C152&gt;1,1)))</f>
        <v>0</v>
      </c>
      <c r="C152" s="207"/>
      <c r="D152" s="319"/>
      <c r="E152" s="315" t="s">
        <v>53</v>
      </c>
    </row>
    <row r="153" customFormat="false" ht="15" hidden="false" customHeight="false" outlineLevel="0" collapsed="false">
      <c r="A153" s="318" t="n">
        <v>150</v>
      </c>
      <c r="B153" s="312" t="n">
        <f aca="false">IF(D153="x",0,IF(C153&lt;1,0,IF(C153&gt;1,1)))</f>
        <v>0</v>
      </c>
      <c r="C153" s="207"/>
      <c r="D153" s="319"/>
      <c r="E153" s="315" t="s">
        <v>53</v>
      </c>
    </row>
    <row r="154" customFormat="false" ht="15" hidden="false" customHeight="false" outlineLevel="0" collapsed="false">
      <c r="A154" s="316" t="n">
        <v>151</v>
      </c>
      <c r="B154" s="312" t="n">
        <f aca="false">IF(D154="x",0,IF(C154&lt;1,0,IF(C154&gt;1,1)))</f>
        <v>0</v>
      </c>
      <c r="C154" s="207"/>
      <c r="D154" s="319"/>
      <c r="E154" s="315" t="s">
        <v>53</v>
      </c>
    </row>
    <row r="155" customFormat="false" ht="15" hidden="false" customHeight="false" outlineLevel="0" collapsed="false">
      <c r="A155" s="318" t="n">
        <v>152</v>
      </c>
      <c r="B155" s="312" t="n">
        <f aca="false">IF(D155="x",0,IF(C155&lt;1,0,IF(C155&gt;1,1)))</f>
        <v>0</v>
      </c>
      <c r="C155" s="207"/>
      <c r="D155" s="319"/>
      <c r="E155" s="315" t="s">
        <v>53</v>
      </c>
    </row>
    <row r="156" customFormat="false" ht="15" hidden="false" customHeight="false" outlineLevel="0" collapsed="false">
      <c r="A156" s="316" t="n">
        <v>153</v>
      </c>
      <c r="B156" s="312" t="n">
        <f aca="false">IF(D156="x",0,IF(C156&lt;1,0,IF(C156&gt;1,1)))</f>
        <v>1</v>
      </c>
      <c r="C156" s="313" t="n">
        <v>119.524</v>
      </c>
      <c r="D156" s="319"/>
      <c r="E156" s="315" t="s">
        <v>53</v>
      </c>
    </row>
    <row r="157" customFormat="false" ht="15" hidden="false" customHeight="false" outlineLevel="0" collapsed="false">
      <c r="A157" s="318" t="n">
        <v>154</v>
      </c>
      <c r="B157" s="312" t="n">
        <f aca="false">IF(D157="x",0,IF(C157&lt;1,0,IF(C157&gt;1,1)))</f>
        <v>1</v>
      </c>
      <c r="C157" s="313" t="n">
        <v>126.41</v>
      </c>
      <c r="D157" s="319"/>
      <c r="E157" s="315" t="s">
        <v>53</v>
      </c>
    </row>
    <row r="158" customFormat="false" ht="15" hidden="false" customHeight="false" outlineLevel="0" collapsed="false">
      <c r="A158" s="316" t="n">
        <v>155</v>
      </c>
      <c r="B158" s="312" t="n">
        <f aca="false">IF(D158="x",0,IF(C158&lt;1,0,IF(C158&gt;1,1)))</f>
        <v>1</v>
      </c>
      <c r="C158" s="313" t="n">
        <v>122.745</v>
      </c>
      <c r="D158" s="319"/>
      <c r="E158" s="315" t="s">
        <v>53</v>
      </c>
    </row>
    <row r="159" customFormat="false" ht="15" hidden="false" customHeight="false" outlineLevel="0" collapsed="false">
      <c r="A159" s="318" t="n">
        <v>156</v>
      </c>
      <c r="B159" s="312" t="n">
        <f aca="false">IF(D159="x",0,IF(C159&lt;1,0,IF(C159&gt;1,1)))</f>
        <v>0</v>
      </c>
      <c r="C159" s="207"/>
      <c r="D159" s="319"/>
      <c r="E159" s="315" t="s">
        <v>53</v>
      </c>
    </row>
    <row r="160" customFormat="false" ht="15" hidden="false" customHeight="false" outlineLevel="0" collapsed="false">
      <c r="A160" s="316" t="n">
        <v>157</v>
      </c>
      <c r="B160" s="312" t="n">
        <f aca="false">IF(D160="x",0,IF(C160&lt;1,0,IF(C160&gt;1,1)))</f>
        <v>1</v>
      </c>
      <c r="C160" s="313" t="n">
        <v>131.58</v>
      </c>
      <c r="D160" s="319"/>
      <c r="E160" s="315" t="s">
        <v>53</v>
      </c>
    </row>
    <row r="161" customFormat="false" ht="15" hidden="false" customHeight="false" outlineLevel="0" collapsed="false">
      <c r="A161" s="318" t="n">
        <v>158</v>
      </c>
      <c r="B161" s="312" t="n">
        <f aca="false">IF(D161="x",0,IF(C161&lt;1,0,IF(C161&gt;1,1)))</f>
        <v>1</v>
      </c>
      <c r="C161" s="313" t="n">
        <v>132.29</v>
      </c>
      <c r="D161" s="319"/>
      <c r="E161" s="315" t="s">
        <v>53</v>
      </c>
    </row>
    <row r="162" customFormat="false" ht="15" hidden="false" customHeight="false" outlineLevel="0" collapsed="false">
      <c r="A162" s="316" t="n">
        <v>159</v>
      </c>
      <c r="B162" s="312" t="n">
        <f aca="false">IF(D162="x",0,IF(C162&lt;1,0,IF(C162&gt;1,1)))</f>
        <v>0</v>
      </c>
      <c r="C162" s="207"/>
      <c r="D162" s="319"/>
      <c r="E162" s="315" t="s">
        <v>53</v>
      </c>
    </row>
    <row r="163" customFormat="false" ht="15" hidden="false" customHeight="false" outlineLevel="0" collapsed="false">
      <c r="A163" s="318" t="n">
        <v>160</v>
      </c>
      <c r="B163" s="312" t="n">
        <f aca="false">IF(D163="x",0,IF(C163&lt;1,0,IF(C163&gt;1,1)))</f>
        <v>1</v>
      </c>
      <c r="C163" s="313" t="n">
        <v>132.08</v>
      </c>
      <c r="D163" s="319"/>
      <c r="E163" s="315" t="s">
        <v>53</v>
      </c>
    </row>
    <row r="164" customFormat="false" ht="15" hidden="false" customHeight="false" outlineLevel="0" collapsed="false">
      <c r="A164" s="316" t="n">
        <v>161</v>
      </c>
      <c r="B164" s="312" t="n">
        <f aca="false">IF(D164="x",0,IF(C164&lt;1,0,IF(C164&gt;1,1)))</f>
        <v>1</v>
      </c>
      <c r="C164" s="313" t="n">
        <v>130.25</v>
      </c>
      <c r="D164" s="319"/>
      <c r="E164" s="315" t="s">
        <v>53</v>
      </c>
    </row>
    <row r="165" customFormat="false" ht="15" hidden="false" customHeight="false" outlineLevel="0" collapsed="false">
      <c r="A165" s="318" t="n">
        <v>162</v>
      </c>
      <c r="B165" s="312" t="n">
        <f aca="false">IF(D165="x",0,IF(C165&lt;1,0,IF(C165&gt;1,1)))</f>
        <v>1</v>
      </c>
      <c r="C165" s="313" t="n">
        <v>114.92</v>
      </c>
      <c r="D165" s="319"/>
      <c r="E165" s="315" t="s">
        <v>53</v>
      </c>
    </row>
    <row r="166" customFormat="false" ht="15" hidden="false" customHeight="false" outlineLevel="0" collapsed="false">
      <c r="A166" s="316" t="n">
        <v>163</v>
      </c>
      <c r="B166" s="312" t="n">
        <f aca="false">IF(D166="x",0,IF(C166&lt;1,0,IF(C166&gt;1,1)))</f>
        <v>1</v>
      </c>
      <c r="C166" s="313" t="n">
        <v>128.17</v>
      </c>
      <c r="D166" s="319"/>
      <c r="E166" s="315" t="s">
        <v>53</v>
      </c>
    </row>
    <row r="167" customFormat="false" ht="15" hidden="false" customHeight="false" outlineLevel="0" collapsed="false">
      <c r="A167" s="318" t="n">
        <v>164</v>
      </c>
      <c r="B167" s="312" t="n">
        <f aca="false">IF(D167="x",0,IF(C167&lt;1,0,IF(C167&gt;1,1)))</f>
        <v>0</v>
      </c>
      <c r="C167" s="207"/>
      <c r="D167" s="319"/>
      <c r="E167" s="315" t="s">
        <v>53</v>
      </c>
    </row>
    <row r="168" customFormat="false" ht="15" hidden="false" customHeight="false" outlineLevel="0" collapsed="false">
      <c r="A168" s="316" t="n">
        <v>165</v>
      </c>
      <c r="B168" s="312" t="n">
        <f aca="false">IF(D168="x",0,IF(C168&lt;1,0,IF(C168&gt;1,1)))</f>
        <v>0</v>
      </c>
      <c r="C168" s="207"/>
      <c r="D168" s="319"/>
      <c r="E168" s="315" t="s">
        <v>53</v>
      </c>
    </row>
    <row r="169" customFormat="false" ht="15" hidden="false" customHeight="false" outlineLevel="0" collapsed="false">
      <c r="A169" s="318" t="n">
        <v>166</v>
      </c>
      <c r="B169" s="312" t="n">
        <f aca="false">IF(D169="x",0,IF(C169&lt;1,0,IF(C169&gt;1,1)))</f>
        <v>0</v>
      </c>
      <c r="C169" s="207"/>
      <c r="D169" s="319"/>
      <c r="E169" s="315" t="s">
        <v>53</v>
      </c>
    </row>
    <row r="170" customFormat="false" ht="15" hidden="false" customHeight="false" outlineLevel="0" collapsed="false">
      <c r="A170" s="316" t="n">
        <v>167</v>
      </c>
      <c r="B170" s="312" t="n">
        <f aca="false">IF(D170="x",0,IF(C170&lt;1,0,IF(C170&gt;1,1)))</f>
        <v>0</v>
      </c>
      <c r="C170" s="207"/>
      <c r="D170" s="319"/>
      <c r="E170" s="315" t="s">
        <v>53</v>
      </c>
    </row>
    <row r="171" customFormat="false" ht="15" hidden="false" customHeight="false" outlineLevel="0" collapsed="false">
      <c r="A171" s="318" t="n">
        <v>168</v>
      </c>
      <c r="B171" s="312" t="n">
        <f aca="false">IF(D171="x",0,IF(C171&lt;1,0,IF(C171&gt;1,1)))</f>
        <v>1</v>
      </c>
      <c r="C171" s="313" t="n">
        <v>121.12</v>
      </c>
      <c r="D171" s="319"/>
      <c r="E171" s="315" t="s">
        <v>53</v>
      </c>
    </row>
    <row r="172" customFormat="false" ht="15" hidden="false" customHeight="false" outlineLevel="0" collapsed="false">
      <c r="A172" s="316" t="n">
        <v>169</v>
      </c>
      <c r="B172" s="312" t="n">
        <f aca="false">IF(D172="x",0,IF(C172&lt;1,0,IF(C172&gt;1,1)))</f>
        <v>0</v>
      </c>
      <c r="C172" s="207"/>
      <c r="D172" s="319"/>
      <c r="E172" s="315" t="s">
        <v>53</v>
      </c>
    </row>
    <row r="173" customFormat="false" ht="15" hidden="false" customHeight="false" outlineLevel="0" collapsed="false">
      <c r="A173" s="318" t="n">
        <v>170</v>
      </c>
      <c r="B173" s="312" t="n">
        <f aca="false">IF(D173="x",0,IF(C173&lt;1,0,IF(C173&gt;1,1)))</f>
        <v>0</v>
      </c>
      <c r="C173" s="207"/>
      <c r="D173" s="319"/>
      <c r="E173" s="315" t="s">
        <v>53</v>
      </c>
    </row>
    <row r="174" customFormat="false" ht="15" hidden="false" customHeight="false" outlineLevel="0" collapsed="false">
      <c r="A174" s="316" t="n">
        <v>171</v>
      </c>
      <c r="B174" s="312" t="n">
        <f aca="false">IF(D174="x",0,IF(C174&lt;1,0,IF(C174&gt;1,1)))</f>
        <v>0</v>
      </c>
      <c r="C174" s="207"/>
      <c r="D174" s="319"/>
      <c r="E174" s="315" t="s">
        <v>53</v>
      </c>
    </row>
    <row r="175" customFormat="false" ht="15" hidden="false" customHeight="false" outlineLevel="0" collapsed="false">
      <c r="A175" s="318" t="n">
        <v>172</v>
      </c>
      <c r="B175" s="312" t="n">
        <f aca="false">IF(D175="x",0,IF(C175&lt;1,0,IF(C175&gt;1,1)))</f>
        <v>0</v>
      </c>
      <c r="C175" s="207"/>
      <c r="D175" s="319"/>
      <c r="E175" s="315" t="s">
        <v>53</v>
      </c>
    </row>
    <row r="176" customFormat="false" ht="15" hidden="false" customHeight="false" outlineLevel="0" collapsed="false">
      <c r="A176" s="316" t="n">
        <v>173</v>
      </c>
      <c r="B176" s="312" t="n">
        <f aca="false">IF(D176="x",0,IF(C176&lt;1,0,IF(C176&gt;1,1)))</f>
        <v>0</v>
      </c>
      <c r="C176" s="207"/>
      <c r="D176" s="319"/>
      <c r="E176" s="315" t="s">
        <v>53</v>
      </c>
    </row>
    <row r="177" customFormat="false" ht="15" hidden="false" customHeight="false" outlineLevel="0" collapsed="false">
      <c r="A177" s="318" t="n">
        <v>174</v>
      </c>
      <c r="B177" s="312" t="n">
        <f aca="false">IF(D177="x",0,IF(C177&lt;1,0,IF(C177&gt;1,1)))</f>
        <v>1</v>
      </c>
      <c r="C177" s="313" t="n">
        <v>129.2</v>
      </c>
      <c r="D177" s="319"/>
      <c r="E177" s="315" t="s">
        <v>53</v>
      </c>
    </row>
    <row r="178" customFormat="false" ht="15" hidden="false" customHeight="false" outlineLevel="0" collapsed="false">
      <c r="A178" s="316" t="n">
        <v>175</v>
      </c>
      <c r="B178" s="312" t="n">
        <f aca="false">IF(D178="x",0,IF(C178&lt;1,0,IF(C178&gt;1,1)))</f>
        <v>0</v>
      </c>
      <c r="C178" s="207"/>
      <c r="D178" s="319"/>
      <c r="E178" s="315" t="s">
        <v>53</v>
      </c>
    </row>
    <row r="179" customFormat="false" ht="15" hidden="false" customHeight="false" outlineLevel="0" collapsed="false">
      <c r="A179" s="318" t="n">
        <v>176</v>
      </c>
      <c r="B179" s="312" t="n">
        <f aca="false">IF(D179="x",0,IF(C179&lt;1,0,IF(C179&gt;1,1)))</f>
        <v>0</v>
      </c>
      <c r="C179" s="207"/>
      <c r="D179" s="319"/>
      <c r="E179" s="315" t="s">
        <v>53</v>
      </c>
    </row>
    <row r="180" customFormat="false" ht="15" hidden="false" customHeight="false" outlineLevel="0" collapsed="false">
      <c r="A180" s="316" t="n">
        <v>177</v>
      </c>
      <c r="B180" s="312" t="n">
        <f aca="false">IF(D180="x",0,IF(C180&lt;1,0,IF(C180&gt;1,1)))</f>
        <v>0</v>
      </c>
      <c r="C180" s="207"/>
      <c r="D180" s="319"/>
      <c r="E180" s="315" t="s">
        <v>53</v>
      </c>
    </row>
    <row r="181" customFormat="false" ht="15" hidden="false" customHeight="false" outlineLevel="0" collapsed="false">
      <c r="A181" s="318" t="n">
        <v>178</v>
      </c>
      <c r="B181" s="312" t="n">
        <f aca="false">IF(D181="x",0,IF(C181&lt;1,0,IF(C181&gt;1,1)))</f>
        <v>0</v>
      </c>
      <c r="C181" s="207"/>
      <c r="D181" s="319"/>
      <c r="E181" s="315" t="s">
        <v>53</v>
      </c>
    </row>
    <row r="182" customFormat="false" ht="15" hidden="false" customHeight="false" outlineLevel="0" collapsed="false">
      <c r="A182" s="316" t="n">
        <v>179</v>
      </c>
      <c r="B182" s="312" t="n">
        <f aca="false">IF(D182="x",0,IF(C182&lt;1,0,IF(C182&gt;1,1)))</f>
        <v>0</v>
      </c>
      <c r="C182" s="207"/>
      <c r="D182" s="319"/>
      <c r="E182" s="315" t="s">
        <v>53</v>
      </c>
    </row>
    <row r="183" customFormat="false" ht="15" hidden="false" customHeight="false" outlineLevel="0" collapsed="false">
      <c r="A183" s="318" t="n">
        <v>180</v>
      </c>
      <c r="B183" s="312" t="n">
        <f aca="false">IF(D183="x",0,IF(C183&lt;1,0,IF(C183&gt;1,1)))</f>
        <v>0</v>
      </c>
      <c r="C183" s="207"/>
      <c r="D183" s="319"/>
      <c r="E183" s="315" t="s">
        <v>53</v>
      </c>
    </row>
    <row r="184" customFormat="false" ht="15" hidden="false" customHeight="false" outlineLevel="0" collapsed="false">
      <c r="A184" s="316" t="n">
        <v>181</v>
      </c>
      <c r="B184" s="312" t="n">
        <f aca="false">IF(D184="x",0,IF(C184&lt;1,0,IF(C184&gt;1,1)))</f>
        <v>0</v>
      </c>
      <c r="C184" s="207"/>
      <c r="D184" s="319"/>
      <c r="E184" s="315" t="s">
        <v>53</v>
      </c>
    </row>
    <row r="185" customFormat="false" ht="15" hidden="false" customHeight="false" outlineLevel="0" collapsed="false">
      <c r="A185" s="318" t="n">
        <v>182</v>
      </c>
      <c r="B185" s="312" t="n">
        <f aca="false">IF(D185="x",0,IF(C185&lt;1,0,IF(C185&gt;1,1)))</f>
        <v>0</v>
      </c>
      <c r="C185" s="207"/>
      <c r="D185" s="319"/>
      <c r="E185" s="315" t="s">
        <v>53</v>
      </c>
    </row>
    <row r="186" customFormat="false" ht="15" hidden="false" customHeight="false" outlineLevel="0" collapsed="false">
      <c r="A186" s="316" t="n">
        <v>183</v>
      </c>
      <c r="B186" s="312" t="n">
        <f aca="false">IF(D186="x",0,IF(C186&lt;1,0,IF(C186&gt;1,1)))</f>
        <v>0</v>
      </c>
      <c r="C186" s="207"/>
      <c r="D186" s="319"/>
      <c r="E186" s="315" t="s">
        <v>53</v>
      </c>
    </row>
    <row r="187" customFormat="false" ht="15" hidden="false" customHeight="false" outlineLevel="0" collapsed="false">
      <c r="A187" s="318" t="n">
        <v>184</v>
      </c>
      <c r="B187" s="312" t="n">
        <f aca="false">IF(D187="x",0,IF(C187&lt;1,0,IF(C187&gt;1,1)))</f>
        <v>0</v>
      </c>
      <c r="C187" s="207"/>
      <c r="D187" s="319"/>
      <c r="E187" s="315" t="s">
        <v>53</v>
      </c>
    </row>
    <row r="188" customFormat="false" ht="15" hidden="false" customHeight="false" outlineLevel="0" collapsed="false">
      <c r="A188" s="316" t="n">
        <v>185</v>
      </c>
      <c r="B188" s="312" t="n">
        <f aca="false">IF(D188="x",0,IF(C188&lt;1,0,IF(C188&gt;1,1)))</f>
        <v>0</v>
      </c>
      <c r="C188" s="207"/>
      <c r="D188" s="319"/>
      <c r="E188" s="315" t="s">
        <v>53</v>
      </c>
    </row>
    <row r="189" customFormat="false" ht="15" hidden="false" customHeight="false" outlineLevel="0" collapsed="false">
      <c r="A189" s="318" t="n">
        <v>186</v>
      </c>
      <c r="B189" s="312" t="n">
        <f aca="false">IF(D189="x",0,IF(C189&lt;1,0,IF(C189&gt;1,1)))</f>
        <v>0</v>
      </c>
      <c r="C189" s="207"/>
      <c r="D189" s="319"/>
      <c r="E189" s="315" t="s">
        <v>53</v>
      </c>
    </row>
    <row r="190" customFormat="false" ht="15" hidden="false" customHeight="false" outlineLevel="0" collapsed="false">
      <c r="A190" s="316" t="n">
        <v>187</v>
      </c>
      <c r="B190" s="312" t="n">
        <f aca="false">IF(D190="x",0,IF(C190&lt;1,0,IF(C190&gt;1,1)))</f>
        <v>0</v>
      </c>
      <c r="C190" s="207"/>
      <c r="D190" s="319"/>
      <c r="E190" s="315" t="s">
        <v>53</v>
      </c>
    </row>
    <row r="191" customFormat="false" ht="15" hidden="false" customHeight="false" outlineLevel="0" collapsed="false">
      <c r="A191" s="318" t="n">
        <v>188</v>
      </c>
      <c r="B191" s="312" t="n">
        <f aca="false">IF(D191="x",0,IF(C191&lt;1,0,IF(C191&gt;1,1)))</f>
        <v>0</v>
      </c>
      <c r="C191" s="207"/>
      <c r="D191" s="319"/>
      <c r="E191" s="315" t="s">
        <v>53</v>
      </c>
    </row>
    <row r="192" customFormat="false" ht="15" hidden="false" customHeight="false" outlineLevel="0" collapsed="false">
      <c r="A192" s="316" t="n">
        <v>189</v>
      </c>
      <c r="B192" s="312" t="n">
        <f aca="false">IF(D192="x",0,IF(C192&lt;1,0,IF(C192&gt;1,1)))</f>
        <v>0</v>
      </c>
      <c r="C192" s="207"/>
      <c r="D192" s="319"/>
      <c r="E192" s="315" t="s">
        <v>53</v>
      </c>
    </row>
    <row r="193" customFormat="false" ht="15" hidden="false" customHeight="false" outlineLevel="0" collapsed="false">
      <c r="A193" s="318" t="n">
        <v>190</v>
      </c>
      <c r="B193" s="312" t="n">
        <f aca="false">IF(D193="x",0,IF(C193&lt;1,0,IF(C193&gt;1,1)))</f>
        <v>0</v>
      </c>
      <c r="C193" s="207"/>
      <c r="D193" s="319"/>
      <c r="E193" s="315" t="s">
        <v>53</v>
      </c>
    </row>
    <row r="194" customFormat="false" ht="15" hidden="false" customHeight="false" outlineLevel="0" collapsed="false">
      <c r="A194" s="316" t="n">
        <v>191</v>
      </c>
      <c r="B194" s="312" t="n">
        <f aca="false">IF(D194="x",0,IF(C194&lt;1,0,IF(C194&gt;1,1)))</f>
        <v>0</v>
      </c>
      <c r="C194" s="207"/>
      <c r="D194" s="319"/>
      <c r="E194" s="315" t="s">
        <v>53</v>
      </c>
    </row>
    <row r="195" customFormat="false" ht="15" hidden="false" customHeight="false" outlineLevel="0" collapsed="false">
      <c r="A195" s="318" t="n">
        <v>192</v>
      </c>
      <c r="B195" s="312" t="n">
        <f aca="false">IF(D195="x",0,IF(C195&lt;1,0,IF(C195&gt;1,1)))</f>
        <v>0</v>
      </c>
      <c r="C195" s="207"/>
      <c r="D195" s="319"/>
      <c r="E195" s="315" t="s">
        <v>53</v>
      </c>
    </row>
    <row r="196" customFormat="false" ht="15" hidden="false" customHeight="false" outlineLevel="0" collapsed="false">
      <c r="A196" s="316" t="n">
        <v>193</v>
      </c>
      <c r="B196" s="312" t="n">
        <f aca="false">IF(D196="x",0,IF(C196&lt;1,0,IF(C196&gt;1,1)))</f>
        <v>0</v>
      </c>
      <c r="C196" s="207"/>
      <c r="D196" s="319"/>
      <c r="E196" s="315" t="s">
        <v>53</v>
      </c>
    </row>
    <row r="197" customFormat="false" ht="15" hidden="false" customHeight="false" outlineLevel="0" collapsed="false">
      <c r="A197" s="318" t="n">
        <v>194</v>
      </c>
      <c r="B197" s="312" t="n">
        <f aca="false">IF(D197="x",0,IF(C197&lt;1,0,IF(C197&gt;1,1)))</f>
        <v>0</v>
      </c>
      <c r="C197" s="207"/>
      <c r="D197" s="319"/>
      <c r="E197" s="315" t="s">
        <v>53</v>
      </c>
    </row>
    <row r="198" customFormat="false" ht="15" hidden="false" customHeight="false" outlineLevel="0" collapsed="false">
      <c r="A198" s="316" t="n">
        <v>195</v>
      </c>
      <c r="B198" s="312" t="n">
        <f aca="false">IF(D198="x",0,IF(C198&lt;1,0,IF(C198&gt;1,1)))</f>
        <v>0</v>
      </c>
      <c r="C198" s="207"/>
      <c r="D198" s="319"/>
      <c r="E198" s="315" t="s">
        <v>53</v>
      </c>
    </row>
    <row r="199" customFormat="false" ht="15" hidden="false" customHeight="false" outlineLevel="0" collapsed="false">
      <c r="A199" s="318" t="n">
        <v>196</v>
      </c>
      <c r="B199" s="312" t="n">
        <f aca="false">IF(D199="x",0,IF(C199&lt;1,0,IF(C199&gt;1,1)))</f>
        <v>0</v>
      </c>
      <c r="C199" s="207"/>
      <c r="D199" s="319"/>
      <c r="E199" s="315" t="s">
        <v>53</v>
      </c>
    </row>
    <row r="200" customFormat="false" ht="15" hidden="false" customHeight="false" outlineLevel="0" collapsed="false">
      <c r="A200" s="316" t="n">
        <v>197</v>
      </c>
      <c r="B200" s="312" t="n">
        <f aca="false">IF(D200="x",0,IF(C200&lt;1,0,IF(C200&gt;1,1)))</f>
        <v>0</v>
      </c>
      <c r="C200" s="207"/>
      <c r="D200" s="319"/>
      <c r="E200" s="315" t="s">
        <v>53</v>
      </c>
    </row>
    <row r="201" customFormat="false" ht="15" hidden="false" customHeight="false" outlineLevel="0" collapsed="false">
      <c r="A201" s="318" t="n">
        <v>198</v>
      </c>
      <c r="B201" s="312" t="n">
        <f aca="false">IF(D201="x",0,IF(C201&lt;1,0,IF(C201&gt;1,1)))</f>
        <v>0</v>
      </c>
      <c r="C201" s="207"/>
      <c r="D201" s="319"/>
      <c r="E201" s="315" t="s">
        <v>53</v>
      </c>
    </row>
    <row r="202" customFormat="false" ht="15" hidden="false" customHeight="false" outlineLevel="0" collapsed="false">
      <c r="A202" s="316" t="n">
        <v>199</v>
      </c>
      <c r="B202" s="312" t="n">
        <f aca="false">IF(D202="x",0,IF(C202&lt;1,0,IF(C202&gt;1,1)))</f>
        <v>0</v>
      </c>
      <c r="C202" s="207"/>
      <c r="D202" s="319"/>
      <c r="E202" s="315" t="s">
        <v>53</v>
      </c>
    </row>
    <row r="203" customFormat="false" ht="15" hidden="false" customHeight="false" outlineLevel="0" collapsed="false">
      <c r="A203" s="318" t="n">
        <v>200</v>
      </c>
      <c r="B203" s="312" t="n">
        <f aca="false">IF(D203="x",0,IF(C203&lt;1,0,IF(C203&gt;1,1)))</f>
        <v>0</v>
      </c>
      <c r="C203" s="207"/>
      <c r="D203" s="319"/>
      <c r="E203" s="315" t="s">
        <v>53</v>
      </c>
    </row>
    <row r="204" customFormat="false" ht="15" hidden="false" customHeight="false" outlineLevel="0" collapsed="false">
      <c r="A204" s="316" t="n">
        <v>201</v>
      </c>
      <c r="B204" s="312" t="n">
        <f aca="false">IF(D204="x",0,IF(C204&lt;1,0,IF(C204&gt;1,1)))</f>
        <v>1</v>
      </c>
      <c r="C204" s="313" t="n">
        <v>131.01</v>
      </c>
      <c r="D204" s="319"/>
      <c r="E204" s="315" t="s">
        <v>53</v>
      </c>
    </row>
    <row r="205" customFormat="false" ht="15" hidden="false" customHeight="false" outlineLevel="0" collapsed="false">
      <c r="A205" s="318" t="n">
        <v>202</v>
      </c>
      <c r="B205" s="312" t="n">
        <f aca="false">IF(D205="x",0,IF(C205&lt;1,0,IF(C205&gt;1,1)))</f>
        <v>0</v>
      </c>
      <c r="C205" s="207"/>
      <c r="D205" s="319"/>
      <c r="E205" s="315" t="s">
        <v>53</v>
      </c>
    </row>
    <row r="206" customFormat="false" ht="15" hidden="false" customHeight="false" outlineLevel="0" collapsed="false">
      <c r="A206" s="316" t="n">
        <v>203</v>
      </c>
      <c r="B206" s="312" t="n">
        <f aca="false">IF(D206="x",0,IF(C206&lt;1,0,IF(C206&gt;1,1)))</f>
        <v>0</v>
      </c>
      <c r="C206" s="207"/>
      <c r="D206" s="319"/>
      <c r="E206" s="315" t="s">
        <v>53</v>
      </c>
    </row>
    <row r="207" customFormat="false" ht="15" hidden="false" customHeight="false" outlineLevel="0" collapsed="false">
      <c r="A207" s="318" t="n">
        <v>204</v>
      </c>
      <c r="B207" s="312" t="n">
        <f aca="false">IF(D207="x",0,IF(C207&lt;1,0,IF(C207&gt;1,1)))</f>
        <v>0</v>
      </c>
      <c r="C207" s="207"/>
      <c r="D207" s="319"/>
      <c r="E207" s="315" t="s">
        <v>53</v>
      </c>
    </row>
    <row r="208" customFormat="false" ht="15" hidden="false" customHeight="false" outlineLevel="0" collapsed="false">
      <c r="A208" s="316" t="n">
        <v>205</v>
      </c>
      <c r="B208" s="312" t="n">
        <f aca="false">IF(D208="x",0,IF(C208&lt;1,0,IF(C208&gt;1,1)))</f>
        <v>0</v>
      </c>
      <c r="C208" s="207"/>
      <c r="D208" s="319"/>
      <c r="E208" s="315" t="s">
        <v>53</v>
      </c>
    </row>
    <row r="209" customFormat="false" ht="15" hidden="false" customHeight="false" outlineLevel="0" collapsed="false">
      <c r="A209" s="318" t="n">
        <v>206</v>
      </c>
      <c r="B209" s="312" t="n">
        <f aca="false">IF(D209="x",0,IF(C209&lt;1,0,IF(C209&gt;1,1)))</f>
        <v>0</v>
      </c>
      <c r="C209" s="207"/>
      <c r="D209" s="319"/>
      <c r="E209" s="315" t="s">
        <v>53</v>
      </c>
    </row>
    <row r="210" customFormat="false" ht="15" hidden="false" customHeight="false" outlineLevel="0" collapsed="false">
      <c r="A210" s="316" t="n">
        <v>207</v>
      </c>
      <c r="B210" s="312" t="n">
        <f aca="false">IF(D210="x",0,IF(C210&lt;1,0,IF(C210&gt;1,1)))</f>
        <v>0</v>
      </c>
      <c r="C210" s="207"/>
      <c r="D210" s="319"/>
      <c r="E210" s="315" t="s">
        <v>53</v>
      </c>
    </row>
    <row r="211" customFormat="false" ht="15" hidden="false" customHeight="false" outlineLevel="0" collapsed="false">
      <c r="A211" s="318" t="n">
        <v>208</v>
      </c>
      <c r="B211" s="312" t="n">
        <f aca="false">IF(D211="x",0,IF(C211&lt;1,0,IF(C211&gt;1,1)))</f>
        <v>0</v>
      </c>
      <c r="C211" s="207"/>
      <c r="D211" s="319"/>
      <c r="E211" s="315" t="s">
        <v>53</v>
      </c>
    </row>
    <row r="212" customFormat="false" ht="15" hidden="false" customHeight="false" outlineLevel="0" collapsed="false">
      <c r="A212" s="316" t="n">
        <v>209</v>
      </c>
      <c r="B212" s="312" t="n">
        <f aca="false">IF(D212="x",0,IF(C212&lt;1,0,IF(C212&gt;1,1)))</f>
        <v>0</v>
      </c>
      <c r="C212" s="207"/>
      <c r="D212" s="319"/>
      <c r="E212" s="315" t="s">
        <v>53</v>
      </c>
    </row>
    <row r="213" customFormat="false" ht="15" hidden="false" customHeight="false" outlineLevel="0" collapsed="false">
      <c r="A213" s="318" t="n">
        <v>210</v>
      </c>
      <c r="B213" s="312" t="n">
        <f aca="false">IF(D213="x",0,IF(C213&lt;1,0,IF(C213&gt;1,1)))</f>
        <v>0</v>
      </c>
      <c r="C213" s="207"/>
      <c r="D213" s="319"/>
      <c r="E213" s="315" t="s">
        <v>53</v>
      </c>
    </row>
    <row r="214" customFormat="false" ht="15" hidden="false" customHeight="false" outlineLevel="0" collapsed="false">
      <c r="A214" s="316" t="n">
        <v>211</v>
      </c>
      <c r="B214" s="312" t="n">
        <f aca="false">IF(D214="x",0,IF(C214&lt;1,0,IF(C214&gt;1,1)))</f>
        <v>0</v>
      </c>
      <c r="C214" s="207"/>
      <c r="D214" s="319"/>
      <c r="E214" s="315" t="s">
        <v>53</v>
      </c>
    </row>
    <row r="215" customFormat="false" ht="15" hidden="false" customHeight="false" outlineLevel="0" collapsed="false">
      <c r="A215" s="318" t="n">
        <v>212</v>
      </c>
      <c r="B215" s="312" t="n">
        <f aca="false">IF(D215="x",0,IF(C215&lt;1,0,IF(C215&gt;1,1)))</f>
        <v>0</v>
      </c>
      <c r="C215" s="207"/>
      <c r="D215" s="319"/>
      <c r="E215" s="315" t="s">
        <v>53</v>
      </c>
    </row>
    <row r="216" customFormat="false" ht="15" hidden="false" customHeight="false" outlineLevel="0" collapsed="false">
      <c r="A216" s="316" t="n">
        <v>213</v>
      </c>
      <c r="B216" s="312" t="n">
        <f aca="false">IF(D216="x",0,IF(C216&lt;1,0,IF(C216&gt;1,1)))</f>
        <v>0</v>
      </c>
      <c r="C216" s="207"/>
      <c r="D216" s="319"/>
      <c r="E216" s="315" t="s">
        <v>53</v>
      </c>
    </row>
    <row r="217" customFormat="false" ht="15" hidden="false" customHeight="false" outlineLevel="0" collapsed="false">
      <c r="A217" s="318" t="n">
        <v>214</v>
      </c>
      <c r="B217" s="312" t="n">
        <f aca="false">IF(D217="x",0,IF(C217&lt;1,0,IF(C217&gt;1,1)))</f>
        <v>0</v>
      </c>
      <c r="C217" s="207"/>
      <c r="D217" s="319"/>
      <c r="E217" s="315" t="s">
        <v>53</v>
      </c>
    </row>
    <row r="218" customFormat="false" ht="15" hidden="false" customHeight="false" outlineLevel="0" collapsed="false">
      <c r="A218" s="316" t="n">
        <v>215</v>
      </c>
      <c r="B218" s="312" t="n">
        <f aca="false">IF(D218="x",0,IF(C218&lt;1,0,IF(C218&gt;1,1)))</f>
        <v>0</v>
      </c>
      <c r="C218" s="207"/>
      <c r="D218" s="319"/>
      <c r="E218" s="315" t="s">
        <v>53</v>
      </c>
    </row>
    <row r="219" customFormat="false" ht="15" hidden="false" customHeight="false" outlineLevel="0" collapsed="false">
      <c r="A219" s="318" t="n">
        <v>216</v>
      </c>
      <c r="B219" s="312" t="n">
        <f aca="false">IF(D219="x",0,IF(C219&lt;1,0,IF(C219&gt;1,1)))</f>
        <v>0</v>
      </c>
      <c r="C219" s="207"/>
      <c r="D219" s="319"/>
      <c r="E219" s="315" t="s">
        <v>53</v>
      </c>
    </row>
    <row r="220" customFormat="false" ht="15" hidden="false" customHeight="false" outlineLevel="0" collapsed="false">
      <c r="A220" s="316" t="n">
        <v>217</v>
      </c>
      <c r="B220" s="312" t="n">
        <f aca="false">IF(D220="x",0,IF(C220&lt;1,0,IF(C220&gt;1,1)))</f>
        <v>0</v>
      </c>
      <c r="C220" s="207"/>
      <c r="D220" s="319"/>
      <c r="E220" s="315" t="s">
        <v>53</v>
      </c>
    </row>
    <row r="221" customFormat="false" ht="15" hidden="false" customHeight="false" outlineLevel="0" collapsed="false">
      <c r="A221" s="318" t="n">
        <v>218</v>
      </c>
      <c r="B221" s="312" t="n">
        <f aca="false">IF(D221="x",0,IF(C221&lt;1,0,IF(C221&gt;1,1)))</f>
        <v>0</v>
      </c>
      <c r="C221" s="207"/>
      <c r="D221" s="319"/>
      <c r="E221" s="315" t="s">
        <v>53</v>
      </c>
    </row>
    <row r="222" customFormat="false" ht="15" hidden="false" customHeight="false" outlineLevel="0" collapsed="false">
      <c r="A222" s="316" t="n">
        <v>219</v>
      </c>
      <c r="B222" s="312" t="n">
        <f aca="false">IF(D222="x",0,IF(C222&lt;1,0,IF(C222&gt;1,1)))</f>
        <v>0</v>
      </c>
      <c r="C222" s="207"/>
      <c r="D222" s="319"/>
      <c r="E222" s="315" t="s">
        <v>53</v>
      </c>
    </row>
    <row r="223" customFormat="false" ht="15" hidden="false" customHeight="false" outlineLevel="0" collapsed="false">
      <c r="A223" s="318" t="n">
        <v>220</v>
      </c>
      <c r="B223" s="312" t="n">
        <f aca="false">IF(D223="x",0,IF(C223&lt;1,0,IF(C223&gt;1,1)))</f>
        <v>0</v>
      </c>
      <c r="C223" s="207"/>
      <c r="D223" s="319"/>
      <c r="E223" s="315" t="s">
        <v>53</v>
      </c>
    </row>
    <row r="224" customFormat="false" ht="15" hidden="false" customHeight="false" outlineLevel="0" collapsed="false">
      <c r="A224" s="316" t="n">
        <v>221</v>
      </c>
      <c r="B224" s="312" t="n">
        <f aca="false">IF(D224="x",0,IF(C224&lt;1,0,IF(C224&gt;1,1)))</f>
        <v>0</v>
      </c>
      <c r="C224" s="207"/>
      <c r="D224" s="319"/>
      <c r="E224" s="315" t="s">
        <v>53</v>
      </c>
    </row>
    <row r="225" customFormat="false" ht="15" hidden="false" customHeight="false" outlineLevel="0" collapsed="false">
      <c r="A225" s="318" t="n">
        <v>222</v>
      </c>
      <c r="B225" s="312" t="n">
        <f aca="false">IF(D225="x",0,IF(C225&lt;1,0,IF(C225&gt;1,1)))</f>
        <v>0</v>
      </c>
      <c r="C225" s="207"/>
      <c r="D225" s="319"/>
      <c r="E225" s="315" t="s">
        <v>53</v>
      </c>
    </row>
    <row r="226" customFormat="false" ht="15" hidden="false" customHeight="false" outlineLevel="0" collapsed="false">
      <c r="A226" s="316" t="n">
        <v>223</v>
      </c>
      <c r="B226" s="312" t="n">
        <f aca="false">IF(D226="x",0,IF(C226&lt;1,0,IF(C226&gt;1,1)))</f>
        <v>0</v>
      </c>
      <c r="C226" s="207"/>
      <c r="D226" s="319"/>
      <c r="E226" s="315" t="s">
        <v>53</v>
      </c>
    </row>
    <row r="227" customFormat="false" ht="15" hidden="false" customHeight="false" outlineLevel="0" collapsed="false">
      <c r="A227" s="318" t="n">
        <v>224</v>
      </c>
      <c r="B227" s="312" t="n">
        <f aca="false">IF(D227="x",0,IF(C227&lt;1,0,IF(C227&gt;1,1)))</f>
        <v>0</v>
      </c>
      <c r="C227" s="207"/>
      <c r="D227" s="319"/>
      <c r="E227" s="315" t="s">
        <v>53</v>
      </c>
    </row>
    <row r="228" customFormat="false" ht="15" hidden="false" customHeight="false" outlineLevel="0" collapsed="false">
      <c r="A228" s="316" t="n">
        <v>225</v>
      </c>
      <c r="B228" s="312" t="n">
        <f aca="false">IF(D228="x",0,IF(C228&lt;1,0,IF(C228&gt;1,1)))</f>
        <v>0</v>
      </c>
      <c r="C228" s="207"/>
      <c r="D228" s="319"/>
      <c r="E228" s="315" t="s">
        <v>53</v>
      </c>
    </row>
    <row r="229" customFormat="false" ht="15" hidden="false" customHeight="false" outlineLevel="0" collapsed="false">
      <c r="A229" s="318" t="n">
        <v>226</v>
      </c>
      <c r="B229" s="312" t="n">
        <f aca="false">IF(D229="x",0,IF(C229&lt;1,0,IF(C229&gt;1,1)))</f>
        <v>0</v>
      </c>
      <c r="C229" s="207"/>
      <c r="D229" s="319"/>
      <c r="E229" s="315" t="s">
        <v>53</v>
      </c>
    </row>
    <row r="230" customFormat="false" ht="15" hidden="false" customHeight="false" outlineLevel="0" collapsed="false">
      <c r="A230" s="316" t="n">
        <v>227</v>
      </c>
      <c r="B230" s="312" t="n">
        <f aca="false">IF(D230="x",0,IF(C230&lt;1,0,IF(C230&gt;1,1)))</f>
        <v>0</v>
      </c>
      <c r="C230" s="207"/>
      <c r="D230" s="319"/>
      <c r="E230" s="315" t="s">
        <v>53</v>
      </c>
    </row>
    <row r="231" customFormat="false" ht="15" hidden="false" customHeight="false" outlineLevel="0" collapsed="false">
      <c r="A231" s="318" t="n">
        <v>228</v>
      </c>
      <c r="B231" s="312" t="n">
        <f aca="false">IF(D231="x",0,IF(C231&lt;1,0,IF(C231&gt;1,1)))</f>
        <v>0</v>
      </c>
      <c r="C231" s="207"/>
      <c r="D231" s="319"/>
      <c r="E231" s="315" t="s">
        <v>53</v>
      </c>
    </row>
    <row r="232" customFormat="false" ht="15" hidden="false" customHeight="false" outlineLevel="0" collapsed="false">
      <c r="A232" s="316" t="n">
        <v>229</v>
      </c>
      <c r="B232" s="312" t="n">
        <f aca="false">IF(D232="x",0,IF(C232&lt;1,0,IF(C232&gt;1,1)))</f>
        <v>0</v>
      </c>
      <c r="C232" s="207"/>
      <c r="D232" s="319"/>
      <c r="E232" s="315" t="s">
        <v>53</v>
      </c>
    </row>
    <row r="233" customFormat="false" ht="15" hidden="false" customHeight="false" outlineLevel="0" collapsed="false">
      <c r="A233" s="318" t="n">
        <v>230</v>
      </c>
      <c r="B233" s="312" t="n">
        <f aca="false">IF(D233="x",0,IF(C233&lt;1,0,IF(C233&gt;1,1)))</f>
        <v>0</v>
      </c>
      <c r="C233" s="207"/>
      <c r="D233" s="319"/>
      <c r="E233" s="315" t="s">
        <v>53</v>
      </c>
    </row>
    <row r="234" customFormat="false" ht="15" hidden="false" customHeight="false" outlineLevel="0" collapsed="false">
      <c r="A234" s="316" t="n">
        <v>231</v>
      </c>
      <c r="B234" s="312" t="n">
        <f aca="false">IF(D234="x",0,IF(C234&lt;1,0,IF(C234&gt;1,1)))</f>
        <v>0</v>
      </c>
      <c r="C234" s="207"/>
      <c r="D234" s="319"/>
      <c r="E234" s="315" t="s">
        <v>53</v>
      </c>
    </row>
    <row r="235" customFormat="false" ht="15" hidden="false" customHeight="false" outlineLevel="0" collapsed="false">
      <c r="A235" s="318" t="n">
        <v>232</v>
      </c>
      <c r="B235" s="312" t="n">
        <f aca="false">IF(D235="x",0,IF(C235&lt;1,0,IF(C235&gt;1,1)))</f>
        <v>0</v>
      </c>
      <c r="C235" s="207"/>
      <c r="D235" s="319"/>
      <c r="E235" s="315" t="s">
        <v>53</v>
      </c>
    </row>
    <row r="236" customFormat="false" ht="15" hidden="false" customHeight="false" outlineLevel="0" collapsed="false">
      <c r="A236" s="316" t="n">
        <v>233</v>
      </c>
      <c r="B236" s="312" t="n">
        <f aca="false">IF(D236="x",0,IF(C236&lt;1,0,IF(C236&gt;1,1)))</f>
        <v>0</v>
      </c>
      <c r="C236" s="207"/>
      <c r="D236" s="319"/>
      <c r="E236" s="315" t="s">
        <v>53</v>
      </c>
    </row>
    <row r="237" customFormat="false" ht="15" hidden="false" customHeight="false" outlineLevel="0" collapsed="false">
      <c r="A237" s="318" t="n">
        <v>234</v>
      </c>
      <c r="B237" s="312" t="n">
        <f aca="false">IF(D237="x",0,IF(C237&lt;1,0,IF(C237&gt;1,1)))</f>
        <v>0</v>
      </c>
      <c r="C237" s="207"/>
      <c r="D237" s="319"/>
      <c r="E237" s="315" t="s">
        <v>53</v>
      </c>
    </row>
    <row r="238" customFormat="false" ht="15" hidden="false" customHeight="false" outlineLevel="0" collapsed="false">
      <c r="A238" s="316" t="n">
        <v>235</v>
      </c>
      <c r="B238" s="312" t="n">
        <f aca="false">IF(D238="x",0,IF(C238&lt;1,0,IF(C238&gt;1,1)))</f>
        <v>0</v>
      </c>
      <c r="C238" s="207"/>
      <c r="D238" s="319"/>
      <c r="E238" s="315" t="s">
        <v>53</v>
      </c>
    </row>
    <row r="239" customFormat="false" ht="15" hidden="false" customHeight="false" outlineLevel="0" collapsed="false">
      <c r="A239" s="318" t="n">
        <v>236</v>
      </c>
      <c r="B239" s="312" t="n">
        <f aca="false">IF(D239="x",0,IF(C239&lt;1,0,IF(C239&gt;1,1)))</f>
        <v>0</v>
      </c>
      <c r="C239" s="207"/>
      <c r="D239" s="319"/>
      <c r="E239" s="315" t="s">
        <v>53</v>
      </c>
    </row>
    <row r="240" customFormat="false" ht="15" hidden="false" customHeight="false" outlineLevel="0" collapsed="false">
      <c r="A240" s="316" t="n">
        <v>237</v>
      </c>
      <c r="B240" s="312" t="n">
        <f aca="false">IF(D240="x",0,IF(C240&lt;1,0,IF(C240&gt;1,1)))</f>
        <v>0</v>
      </c>
      <c r="C240" s="207"/>
      <c r="D240" s="319"/>
      <c r="E240" s="315" t="s">
        <v>53</v>
      </c>
    </row>
    <row r="241" customFormat="false" ht="15" hidden="false" customHeight="false" outlineLevel="0" collapsed="false">
      <c r="A241" s="318" t="n">
        <v>238</v>
      </c>
      <c r="B241" s="312" t="n">
        <f aca="false">IF(D241="x",0,IF(C241&lt;1,0,IF(C241&gt;1,1)))</f>
        <v>0</v>
      </c>
      <c r="C241" s="207"/>
      <c r="D241" s="319"/>
      <c r="E241" s="315" t="s">
        <v>53</v>
      </c>
    </row>
    <row r="242" customFormat="false" ht="15" hidden="false" customHeight="false" outlineLevel="0" collapsed="false">
      <c r="A242" s="316" t="n">
        <v>239</v>
      </c>
      <c r="B242" s="312" t="n">
        <f aca="false">IF(D242="x",0,IF(C242&lt;1,0,IF(C242&gt;1,1)))</f>
        <v>0</v>
      </c>
      <c r="C242" s="207"/>
      <c r="D242" s="319"/>
      <c r="E242" s="315" t="s">
        <v>53</v>
      </c>
    </row>
    <row r="243" customFormat="false" ht="15" hidden="false" customHeight="false" outlineLevel="0" collapsed="false">
      <c r="A243" s="318" t="n">
        <v>240</v>
      </c>
      <c r="B243" s="312" t="n">
        <f aca="false">IF(D243="x",0,IF(C243&lt;1,0,IF(C243&gt;1,1)))</f>
        <v>0</v>
      </c>
      <c r="C243" s="207"/>
      <c r="D243" s="319"/>
      <c r="E243" s="315" t="s">
        <v>53</v>
      </c>
    </row>
    <row r="244" customFormat="false" ht="15" hidden="false" customHeight="false" outlineLevel="0" collapsed="false">
      <c r="A244" s="316" t="n">
        <v>241</v>
      </c>
      <c r="B244" s="312" t="n">
        <f aca="false">IF(D244="x",0,IF(C244&lt;1,0,IF(C244&gt;1,1)))</f>
        <v>0</v>
      </c>
      <c r="C244" s="207"/>
      <c r="D244" s="319"/>
      <c r="E244" s="315" t="s">
        <v>53</v>
      </c>
    </row>
    <row r="245" customFormat="false" ht="15" hidden="false" customHeight="false" outlineLevel="0" collapsed="false">
      <c r="A245" s="318" t="n">
        <v>242</v>
      </c>
      <c r="B245" s="312" t="n">
        <f aca="false">IF(D245="x",0,IF(C245&lt;1,0,IF(C245&gt;1,1)))</f>
        <v>0</v>
      </c>
      <c r="C245" s="207"/>
      <c r="D245" s="319"/>
      <c r="E245" s="315" t="s">
        <v>53</v>
      </c>
    </row>
    <row r="246" customFormat="false" ht="15" hidden="false" customHeight="false" outlineLevel="0" collapsed="false">
      <c r="A246" s="316" t="n">
        <v>243</v>
      </c>
      <c r="B246" s="312" t="n">
        <f aca="false">IF(D246="x",0,IF(C246&lt;1,0,IF(C246&gt;1,1)))</f>
        <v>0</v>
      </c>
      <c r="C246" s="207"/>
      <c r="D246" s="319"/>
      <c r="E246" s="315" t="s">
        <v>53</v>
      </c>
    </row>
    <row r="247" customFormat="false" ht="15" hidden="false" customHeight="false" outlineLevel="0" collapsed="false">
      <c r="A247" s="318" t="n">
        <v>244</v>
      </c>
      <c r="B247" s="312" t="n">
        <f aca="false">IF(D247="x",0,IF(C247&lt;1,0,IF(C247&gt;1,1)))</f>
        <v>0</v>
      </c>
      <c r="C247" s="207"/>
      <c r="D247" s="319"/>
      <c r="E247" s="315" t="s">
        <v>53</v>
      </c>
    </row>
    <row r="248" customFormat="false" ht="15" hidden="false" customHeight="false" outlineLevel="0" collapsed="false">
      <c r="A248" s="316" t="n">
        <v>245</v>
      </c>
      <c r="B248" s="312" t="n">
        <f aca="false">IF(D248="x",0,IF(C248&lt;1,0,IF(C248&gt;1,1)))</f>
        <v>0</v>
      </c>
      <c r="C248" s="207"/>
      <c r="D248" s="319"/>
      <c r="E248" s="315" t="s">
        <v>53</v>
      </c>
    </row>
    <row r="249" customFormat="false" ht="15" hidden="false" customHeight="false" outlineLevel="0" collapsed="false">
      <c r="A249" s="318" t="n">
        <v>246</v>
      </c>
      <c r="B249" s="312" t="n">
        <f aca="false">IF(D249="x",0,IF(C249&lt;1,0,IF(C249&gt;1,1)))</f>
        <v>0</v>
      </c>
      <c r="C249" s="207"/>
      <c r="D249" s="319"/>
      <c r="E249" s="315" t="s">
        <v>53</v>
      </c>
    </row>
    <row r="250" customFormat="false" ht="15" hidden="false" customHeight="false" outlineLevel="0" collapsed="false">
      <c r="A250" s="316" t="n">
        <v>247</v>
      </c>
      <c r="B250" s="312" t="n">
        <f aca="false">IF(D250="x",0,IF(C250&lt;1,0,IF(C250&gt;1,1)))</f>
        <v>0</v>
      </c>
      <c r="C250" s="207"/>
      <c r="D250" s="319"/>
      <c r="E250" s="315" t="s">
        <v>53</v>
      </c>
    </row>
    <row r="251" customFormat="false" ht="15" hidden="false" customHeight="false" outlineLevel="0" collapsed="false">
      <c r="A251" s="318" t="n">
        <v>248</v>
      </c>
      <c r="B251" s="312" t="n">
        <f aca="false">IF(D251="x",0,IF(C251&lt;1,0,IF(C251&gt;1,1)))</f>
        <v>0</v>
      </c>
      <c r="C251" s="207"/>
      <c r="D251" s="319"/>
      <c r="E251" s="315" t="s">
        <v>53</v>
      </c>
    </row>
    <row r="252" customFormat="false" ht="15" hidden="false" customHeight="false" outlineLevel="0" collapsed="false">
      <c r="A252" s="316" t="n">
        <v>249</v>
      </c>
      <c r="B252" s="312" t="n">
        <f aca="false">IF(D252="x",0,IF(C252&lt;1,0,IF(C252&gt;1,1)))</f>
        <v>0</v>
      </c>
      <c r="C252" s="207"/>
      <c r="D252" s="319"/>
      <c r="E252" s="315" t="s">
        <v>53</v>
      </c>
    </row>
    <row r="253" customFormat="false" ht="15" hidden="false" customHeight="false" outlineLevel="0" collapsed="false">
      <c r="A253" s="318" t="n">
        <v>250</v>
      </c>
      <c r="B253" s="312" t="n">
        <f aca="false">IF(D253="x",0,IF(C253&lt;1,0,IF(C253&gt;1,1)))</f>
        <v>0</v>
      </c>
      <c r="C253" s="207"/>
      <c r="D253" s="319"/>
      <c r="E253" s="315" t="s">
        <v>53</v>
      </c>
    </row>
    <row r="254" customFormat="false" ht="15" hidden="false" customHeight="false" outlineLevel="0" collapsed="false">
      <c r="A254" s="316" t="n">
        <v>251</v>
      </c>
      <c r="B254" s="312" t="n">
        <f aca="false">IF(D254="x",0,IF(C254&lt;1,0,IF(C254&gt;1,1)))</f>
        <v>0</v>
      </c>
      <c r="C254" s="207"/>
      <c r="D254" s="319"/>
      <c r="E254" s="315" t="s">
        <v>53</v>
      </c>
    </row>
    <row r="255" customFormat="false" ht="15" hidden="false" customHeight="false" outlineLevel="0" collapsed="false">
      <c r="A255" s="318" t="n">
        <v>252</v>
      </c>
      <c r="B255" s="312" t="n">
        <f aca="false">IF(D255="x",0,IF(C255&lt;1,0,IF(C255&gt;1,1)))</f>
        <v>0</v>
      </c>
      <c r="C255" s="207"/>
      <c r="D255" s="319"/>
      <c r="E255" s="315" t="s">
        <v>53</v>
      </c>
    </row>
    <row r="256" customFormat="false" ht="15" hidden="false" customHeight="false" outlineLevel="0" collapsed="false">
      <c r="A256" s="316" t="n">
        <v>253</v>
      </c>
      <c r="B256" s="312" t="n">
        <f aca="false">IF(D256="x",0,IF(C256&lt;1,0,IF(C256&gt;1,1)))</f>
        <v>0</v>
      </c>
      <c r="C256" s="207"/>
      <c r="D256" s="319"/>
      <c r="E256" s="315" t="s">
        <v>53</v>
      </c>
    </row>
    <row r="257" customFormat="false" ht="15" hidden="false" customHeight="false" outlineLevel="0" collapsed="false">
      <c r="A257" s="318" t="n">
        <v>254</v>
      </c>
      <c r="B257" s="312" t="n">
        <f aca="false">IF(D257="x",0,IF(C257&lt;1,0,IF(C257&gt;1,1)))</f>
        <v>0</v>
      </c>
      <c r="C257" s="207"/>
      <c r="D257" s="319"/>
      <c r="E257" s="315" t="s">
        <v>53</v>
      </c>
    </row>
    <row r="258" customFormat="false" ht="15" hidden="false" customHeight="false" outlineLevel="0" collapsed="false">
      <c r="A258" s="316" t="n">
        <v>255</v>
      </c>
      <c r="B258" s="312" t="n">
        <f aca="false">IF(D258="x",0,IF(C258&lt;1,0,IF(C258&gt;1,1)))</f>
        <v>0</v>
      </c>
      <c r="C258" s="207"/>
      <c r="D258" s="319"/>
      <c r="E258" s="315" t="s">
        <v>53</v>
      </c>
    </row>
    <row r="259" customFormat="false" ht="15" hidden="false" customHeight="false" outlineLevel="0" collapsed="false">
      <c r="A259" s="318" t="n">
        <v>256</v>
      </c>
      <c r="B259" s="312" t="n">
        <f aca="false">IF(D259="x",0,IF(C259&lt;1,0,IF(C259&gt;1,1)))</f>
        <v>0</v>
      </c>
      <c r="C259" s="207"/>
      <c r="D259" s="319"/>
      <c r="E259" s="315" t="s">
        <v>53</v>
      </c>
    </row>
    <row r="260" customFormat="false" ht="15" hidden="false" customHeight="false" outlineLevel="0" collapsed="false">
      <c r="A260" s="316" t="n">
        <v>257</v>
      </c>
      <c r="B260" s="312" t="n">
        <f aca="false">IF(D260="x",0,IF(C260&lt;1,0,IF(C260&gt;1,1)))</f>
        <v>0</v>
      </c>
      <c r="C260" s="207"/>
      <c r="D260" s="319"/>
      <c r="E260" s="315" t="s">
        <v>53</v>
      </c>
    </row>
    <row r="261" customFormat="false" ht="15" hidden="false" customHeight="false" outlineLevel="0" collapsed="false">
      <c r="A261" s="318" t="n">
        <v>258</v>
      </c>
      <c r="B261" s="312" t="n">
        <f aca="false">IF(D261="x",0,IF(C261&lt;1,0,IF(C261&gt;1,1)))</f>
        <v>0</v>
      </c>
      <c r="C261" s="207"/>
      <c r="D261" s="319"/>
      <c r="E261" s="315" t="s">
        <v>53</v>
      </c>
    </row>
    <row r="262" customFormat="false" ht="15" hidden="false" customHeight="false" outlineLevel="0" collapsed="false">
      <c r="A262" s="316" t="n">
        <v>259</v>
      </c>
      <c r="B262" s="312" t="n">
        <f aca="false">IF(D262="x",0,IF(C262&lt;1,0,IF(C262&gt;1,1)))</f>
        <v>0</v>
      </c>
      <c r="C262" s="207"/>
      <c r="D262" s="319"/>
      <c r="E262" s="315" t="s">
        <v>53</v>
      </c>
    </row>
    <row r="263" customFormat="false" ht="15" hidden="false" customHeight="false" outlineLevel="0" collapsed="false">
      <c r="A263" s="318" t="n">
        <v>260</v>
      </c>
      <c r="B263" s="312" t="n">
        <f aca="false">IF(D263="x",0,IF(C263&lt;1,0,IF(C263&gt;1,1)))</f>
        <v>0</v>
      </c>
      <c r="C263" s="207"/>
      <c r="D263" s="319"/>
      <c r="E263" s="315" t="s">
        <v>53</v>
      </c>
    </row>
    <row r="264" customFormat="false" ht="15" hidden="false" customHeight="false" outlineLevel="0" collapsed="false">
      <c r="A264" s="316" t="n">
        <v>261</v>
      </c>
      <c r="B264" s="312" t="n">
        <f aca="false">IF(D264="x",0,IF(C264&lt;1,0,IF(C264&gt;1,1)))</f>
        <v>0</v>
      </c>
      <c r="C264" s="207"/>
      <c r="D264" s="319"/>
      <c r="E264" s="315" t="s">
        <v>53</v>
      </c>
    </row>
    <row r="265" customFormat="false" ht="15" hidden="false" customHeight="false" outlineLevel="0" collapsed="false">
      <c r="A265" s="318" t="n">
        <v>262</v>
      </c>
      <c r="B265" s="312" t="n">
        <f aca="false">IF(D265="x",0,IF(C265&lt;1,0,IF(C265&gt;1,1)))</f>
        <v>0</v>
      </c>
      <c r="C265" s="207"/>
      <c r="D265" s="319"/>
      <c r="E265" s="315" t="s">
        <v>53</v>
      </c>
    </row>
    <row r="266" customFormat="false" ht="15" hidden="false" customHeight="false" outlineLevel="0" collapsed="false">
      <c r="A266" s="316" t="n">
        <v>263</v>
      </c>
      <c r="B266" s="312" t="n">
        <f aca="false">IF(D266="x",0,IF(C266&lt;1,0,IF(C266&gt;1,1)))</f>
        <v>0</v>
      </c>
      <c r="C266" s="207"/>
      <c r="D266" s="319"/>
      <c r="E266" s="315" t="s">
        <v>53</v>
      </c>
    </row>
    <row r="267" customFormat="false" ht="15" hidden="false" customHeight="false" outlineLevel="0" collapsed="false">
      <c r="A267" s="318" t="n">
        <v>264</v>
      </c>
      <c r="B267" s="312" t="n">
        <f aca="false">IF(D267="x",0,IF(C267&lt;1,0,IF(C267&gt;1,1)))</f>
        <v>0</v>
      </c>
      <c r="C267" s="207"/>
      <c r="D267" s="319"/>
      <c r="E267" s="315" t="s">
        <v>53</v>
      </c>
    </row>
    <row r="268" customFormat="false" ht="15" hidden="false" customHeight="false" outlineLevel="0" collapsed="false">
      <c r="A268" s="318" t="n">
        <v>265</v>
      </c>
      <c r="B268" s="312" t="n">
        <f aca="false">IF(D268="x",0,IF(C268&lt;1,0,IF(C268&gt;1,1)))</f>
        <v>0</v>
      </c>
      <c r="C268" s="207"/>
      <c r="D268" s="319"/>
      <c r="E268" s="315" t="s">
        <v>53</v>
      </c>
    </row>
    <row r="269" customFormat="false" ht="15" hidden="false" customHeight="false" outlineLevel="0" collapsed="false">
      <c r="A269" s="316" t="n">
        <v>266</v>
      </c>
      <c r="B269" s="312" t="n">
        <f aca="false">IF(D269="x",0,IF(C269&lt;1,0,IF(C269&gt;1,1)))</f>
        <v>0</v>
      </c>
      <c r="C269" s="207"/>
      <c r="D269" s="319"/>
      <c r="E269" s="315" t="s">
        <v>53</v>
      </c>
    </row>
    <row r="270" customFormat="false" ht="15" hidden="false" customHeight="false" outlineLevel="0" collapsed="false">
      <c r="A270" s="318" t="n">
        <v>267</v>
      </c>
      <c r="B270" s="312" t="n">
        <f aca="false">IF(D270="x",0,IF(C270&lt;1,0,IF(C270&gt;1,1)))</f>
        <v>0</v>
      </c>
      <c r="C270" s="207"/>
      <c r="D270" s="319"/>
      <c r="E270" s="315" t="s">
        <v>53</v>
      </c>
    </row>
    <row r="271" customFormat="false" ht="15" hidden="false" customHeight="false" outlineLevel="0" collapsed="false">
      <c r="A271" s="318" t="n">
        <v>268</v>
      </c>
      <c r="B271" s="312" t="n">
        <f aca="false">IF(D271="x",0,IF(C271&lt;1,0,IF(C271&gt;1,1)))</f>
        <v>0</v>
      </c>
      <c r="C271" s="207"/>
      <c r="D271" s="319"/>
      <c r="E271" s="315" t="s">
        <v>53</v>
      </c>
    </row>
    <row r="272" customFormat="false" ht="15" hidden="false" customHeight="false" outlineLevel="0" collapsed="false">
      <c r="A272" s="316" t="n">
        <v>269</v>
      </c>
      <c r="B272" s="312" t="n">
        <f aca="false">IF(D272="x",0,IF(C272&lt;1,0,IF(C272&gt;1,1)))</f>
        <v>0</v>
      </c>
      <c r="C272" s="207"/>
      <c r="D272" s="319"/>
      <c r="E272" s="315" t="s">
        <v>53</v>
      </c>
    </row>
    <row r="273" customFormat="false" ht="15" hidden="false" customHeight="false" outlineLevel="0" collapsed="false">
      <c r="A273" s="318" t="n">
        <v>270</v>
      </c>
      <c r="B273" s="312" t="n">
        <f aca="false">IF(D273="x",0,IF(C273&lt;1,0,IF(C273&gt;1,1)))</f>
        <v>0</v>
      </c>
      <c r="C273" s="207"/>
      <c r="D273" s="319"/>
      <c r="E273" s="315" t="s">
        <v>53</v>
      </c>
    </row>
    <row r="274" customFormat="false" ht="15" hidden="false" customHeight="false" outlineLevel="0" collapsed="false">
      <c r="A274" s="318" t="n">
        <v>271</v>
      </c>
      <c r="B274" s="312" t="n">
        <f aca="false">IF(D274="x",0,IF(C274&lt;1,0,IF(C274&gt;1,1)))</f>
        <v>0</v>
      </c>
      <c r="C274" s="207"/>
      <c r="D274" s="319"/>
      <c r="E274" s="315" t="s">
        <v>53</v>
      </c>
    </row>
    <row r="275" customFormat="false" ht="15" hidden="false" customHeight="false" outlineLevel="0" collapsed="false">
      <c r="A275" s="316" t="n">
        <v>272</v>
      </c>
      <c r="B275" s="312" t="n">
        <f aca="false">IF(D275="x",0,IF(C275&lt;1,0,IF(C275&gt;1,1)))</f>
        <v>0</v>
      </c>
      <c r="C275" s="207"/>
      <c r="D275" s="319"/>
      <c r="E275" s="315" t="s">
        <v>53</v>
      </c>
    </row>
    <row r="276" customFormat="false" ht="15" hidden="false" customHeight="false" outlineLevel="0" collapsed="false">
      <c r="A276" s="318" t="n">
        <v>273</v>
      </c>
      <c r="B276" s="312" t="n">
        <f aca="false">IF(D276="x",0,IF(C276&lt;1,0,IF(C276&gt;1,1)))</f>
        <v>0</v>
      </c>
      <c r="C276" s="207"/>
      <c r="D276" s="319"/>
      <c r="E276" s="315" t="s">
        <v>53</v>
      </c>
    </row>
    <row r="277" customFormat="false" ht="15" hidden="false" customHeight="false" outlineLevel="0" collapsed="false">
      <c r="A277" s="318" t="n">
        <v>274</v>
      </c>
      <c r="B277" s="312" t="n">
        <f aca="false">IF(D277="x",0,IF(C277&lt;1,0,IF(C277&gt;1,1)))</f>
        <v>0</v>
      </c>
      <c r="C277" s="207"/>
      <c r="D277" s="319"/>
      <c r="E277" s="315" t="s">
        <v>53</v>
      </c>
    </row>
    <row r="278" customFormat="false" ht="15" hidden="false" customHeight="false" outlineLevel="0" collapsed="false">
      <c r="A278" s="316" t="n">
        <v>275</v>
      </c>
      <c r="B278" s="312" t="n">
        <f aca="false">IF(D278="x",0,IF(C278&lt;1,0,IF(C278&gt;1,1)))</f>
        <v>0</v>
      </c>
      <c r="C278" s="207"/>
      <c r="D278" s="319"/>
      <c r="E278" s="315" t="s">
        <v>53</v>
      </c>
    </row>
    <row r="279" customFormat="false" ht="15" hidden="false" customHeight="false" outlineLevel="0" collapsed="false">
      <c r="A279" s="318" t="n">
        <v>276</v>
      </c>
      <c r="B279" s="312" t="n">
        <f aca="false">IF(D279="x",0,IF(C279&lt;1,0,IF(C279&gt;1,1)))</f>
        <v>0</v>
      </c>
      <c r="C279" s="207"/>
      <c r="D279" s="319"/>
      <c r="E279" s="315" t="s">
        <v>53</v>
      </c>
    </row>
    <row r="280" customFormat="false" ht="15" hidden="false" customHeight="false" outlineLevel="0" collapsed="false">
      <c r="A280" s="318" t="n">
        <v>277</v>
      </c>
      <c r="B280" s="312" t="n">
        <f aca="false">IF(D280="x",0,IF(C280&lt;1,0,IF(C280&gt;1,1)))</f>
        <v>0</v>
      </c>
      <c r="C280" s="207"/>
      <c r="D280" s="319"/>
      <c r="E280" s="315" t="s">
        <v>53</v>
      </c>
    </row>
    <row r="281" customFormat="false" ht="15" hidden="false" customHeight="false" outlineLevel="0" collapsed="false">
      <c r="A281" s="316" t="n">
        <v>278</v>
      </c>
      <c r="B281" s="312" t="n">
        <f aca="false">IF(D281="x",0,IF(C281&lt;1,0,IF(C281&gt;1,1)))</f>
        <v>0</v>
      </c>
      <c r="C281" s="207"/>
      <c r="D281" s="319"/>
      <c r="E281" s="315" t="s">
        <v>53</v>
      </c>
    </row>
    <row r="282" customFormat="false" ht="15" hidden="false" customHeight="false" outlineLevel="0" collapsed="false">
      <c r="A282" s="318" t="n">
        <v>279</v>
      </c>
      <c r="B282" s="312" t="n">
        <f aca="false">IF(D282="x",0,IF(C282&lt;1,0,IF(C282&gt;1,1)))</f>
        <v>0</v>
      </c>
      <c r="C282" s="207"/>
      <c r="D282" s="319"/>
      <c r="E282" s="315" t="s">
        <v>53</v>
      </c>
    </row>
    <row r="283" customFormat="false" ht="15" hidden="false" customHeight="false" outlineLevel="0" collapsed="false">
      <c r="A283" s="318" t="n">
        <v>280</v>
      </c>
      <c r="B283" s="312" t="n">
        <f aca="false">IF(D283="x",0,IF(C283&lt;1,0,IF(C283&gt;1,1)))</f>
        <v>0</v>
      </c>
      <c r="C283" s="207"/>
      <c r="D283" s="319"/>
      <c r="E283" s="315" t="s">
        <v>53</v>
      </c>
    </row>
    <row r="284" customFormat="false" ht="15" hidden="false" customHeight="false" outlineLevel="0" collapsed="false">
      <c r="A284" s="316" t="n">
        <v>281</v>
      </c>
      <c r="B284" s="312" t="n">
        <f aca="false">IF(D284="x",0,IF(C284&lt;1,0,IF(C284&gt;1,1)))</f>
        <v>0</v>
      </c>
      <c r="C284" s="207"/>
      <c r="D284" s="319"/>
      <c r="E284" s="315" t="s">
        <v>53</v>
      </c>
    </row>
    <row r="285" customFormat="false" ht="15" hidden="false" customHeight="false" outlineLevel="0" collapsed="false">
      <c r="A285" s="318" t="n">
        <v>282</v>
      </c>
      <c r="B285" s="312" t="n">
        <f aca="false">IF(D285="x",0,IF(C285&lt;1,0,IF(C285&gt;1,1)))</f>
        <v>0</v>
      </c>
      <c r="C285" s="207"/>
      <c r="D285" s="319"/>
      <c r="E285" s="315" t="s">
        <v>53</v>
      </c>
    </row>
    <row r="286" customFormat="false" ht="15" hidden="false" customHeight="false" outlineLevel="0" collapsed="false">
      <c r="A286" s="318" t="n">
        <v>283</v>
      </c>
      <c r="B286" s="312" t="n">
        <f aca="false">IF(D286="x",0,IF(C286&lt;1,0,IF(C286&gt;1,1)))</f>
        <v>0</v>
      </c>
      <c r="C286" s="207"/>
      <c r="D286" s="319"/>
      <c r="E286" s="315" t="s">
        <v>53</v>
      </c>
    </row>
    <row r="287" customFormat="false" ht="15" hidden="false" customHeight="false" outlineLevel="0" collapsed="false">
      <c r="A287" s="316" t="n">
        <v>284</v>
      </c>
      <c r="B287" s="312" t="n">
        <f aca="false">IF(D287="x",0,IF(C287&lt;1,0,IF(C287&gt;1,1)))</f>
        <v>0</v>
      </c>
      <c r="C287" s="207"/>
      <c r="D287" s="319"/>
      <c r="E287" s="315" t="s">
        <v>53</v>
      </c>
    </row>
    <row r="288" customFormat="false" ht="15" hidden="false" customHeight="false" outlineLevel="0" collapsed="false">
      <c r="A288" s="318" t="n">
        <v>285</v>
      </c>
      <c r="B288" s="312" t="n">
        <f aca="false">IF(D288="x",0,IF(C288&lt;1,0,IF(C288&gt;1,1)))</f>
        <v>0</v>
      </c>
      <c r="C288" s="207"/>
      <c r="D288" s="319"/>
      <c r="E288" s="315" t="s">
        <v>53</v>
      </c>
    </row>
    <row r="289" customFormat="false" ht="15" hidden="false" customHeight="false" outlineLevel="0" collapsed="false">
      <c r="A289" s="318" t="n">
        <v>286</v>
      </c>
      <c r="B289" s="312" t="n">
        <f aca="false">IF(D289="x",0,IF(C289&lt;1,0,IF(C289&gt;1,1)))</f>
        <v>0</v>
      </c>
      <c r="C289" s="207"/>
      <c r="D289" s="319"/>
      <c r="E289" s="315" t="s">
        <v>53</v>
      </c>
    </row>
    <row r="290" customFormat="false" ht="15" hidden="false" customHeight="false" outlineLevel="0" collapsed="false">
      <c r="A290" s="316" t="n">
        <v>287</v>
      </c>
      <c r="B290" s="312" t="n">
        <f aca="false">IF(D290="x",0,IF(C290&lt;1,0,IF(C290&gt;1,1)))</f>
        <v>0</v>
      </c>
      <c r="C290" s="207"/>
      <c r="D290" s="319"/>
      <c r="E290" s="315" t="s">
        <v>53</v>
      </c>
    </row>
    <row r="291" customFormat="false" ht="15" hidden="false" customHeight="false" outlineLevel="0" collapsed="false">
      <c r="A291" s="318" t="n">
        <v>288</v>
      </c>
      <c r="B291" s="312" t="n">
        <f aca="false">IF(D291="x",0,IF(C291&lt;1,0,IF(C291&gt;1,1)))</f>
        <v>0</v>
      </c>
      <c r="C291" s="207"/>
      <c r="D291" s="319"/>
      <c r="E291" s="315" t="s">
        <v>53</v>
      </c>
    </row>
    <row r="292" customFormat="false" ht="15" hidden="false" customHeight="false" outlineLevel="0" collapsed="false">
      <c r="A292" s="318" t="n">
        <v>289</v>
      </c>
      <c r="B292" s="312" t="n">
        <f aca="false">IF(D292="x",0,IF(C292&lt;1,0,IF(C292&gt;1,1)))</f>
        <v>0</v>
      </c>
      <c r="C292" s="207"/>
      <c r="D292" s="319"/>
      <c r="E292" s="315" t="s">
        <v>53</v>
      </c>
    </row>
    <row r="293" customFormat="false" ht="15" hidden="false" customHeight="false" outlineLevel="0" collapsed="false">
      <c r="A293" s="316" t="n">
        <v>290</v>
      </c>
      <c r="B293" s="312" t="n">
        <f aca="false">IF(D293="x",0,IF(C293&lt;1,0,IF(C293&gt;1,1)))</f>
        <v>0</v>
      </c>
      <c r="C293" s="207"/>
      <c r="D293" s="319"/>
      <c r="E293" s="315" t="s">
        <v>53</v>
      </c>
    </row>
    <row r="294" customFormat="false" ht="15" hidden="false" customHeight="false" outlineLevel="0" collapsed="false">
      <c r="A294" s="318" t="n">
        <v>291</v>
      </c>
      <c r="B294" s="312" t="n">
        <f aca="false">IF(D294="x",0,IF(C294&lt;1,0,IF(C294&gt;1,1)))</f>
        <v>0</v>
      </c>
      <c r="C294" s="207"/>
      <c r="D294" s="319"/>
      <c r="E294" s="315" t="s">
        <v>53</v>
      </c>
    </row>
    <row r="295" customFormat="false" ht="15" hidden="false" customHeight="false" outlineLevel="0" collapsed="false">
      <c r="A295" s="318" t="n">
        <v>292</v>
      </c>
      <c r="B295" s="312" t="n">
        <f aca="false">IF(D295="x",0,IF(C295&lt;1,0,IF(C295&gt;1,1)))</f>
        <v>0</v>
      </c>
      <c r="C295" s="207"/>
      <c r="D295" s="319"/>
      <c r="E295" s="315" t="s">
        <v>53</v>
      </c>
    </row>
    <row r="296" customFormat="false" ht="15" hidden="false" customHeight="false" outlineLevel="0" collapsed="false">
      <c r="A296" s="316" t="n">
        <v>293</v>
      </c>
      <c r="B296" s="312" t="n">
        <f aca="false">IF(D296="x",0,IF(C296&lt;1,0,IF(C296&gt;1,1)))</f>
        <v>0</v>
      </c>
      <c r="C296" s="207"/>
      <c r="D296" s="319"/>
      <c r="E296" s="315" t="s">
        <v>53</v>
      </c>
    </row>
    <row r="297" customFormat="false" ht="15" hidden="false" customHeight="false" outlineLevel="0" collapsed="false">
      <c r="A297" s="318" t="n">
        <v>294</v>
      </c>
      <c r="B297" s="312" t="n">
        <f aca="false">IF(D297="x",0,IF(C297&lt;1,0,IF(C297&gt;1,1)))</f>
        <v>0</v>
      </c>
      <c r="C297" s="207"/>
      <c r="D297" s="319"/>
      <c r="E297" s="315" t="s">
        <v>53</v>
      </c>
    </row>
    <row r="298" customFormat="false" ht="15" hidden="false" customHeight="false" outlineLevel="0" collapsed="false">
      <c r="A298" s="318" t="n">
        <v>295</v>
      </c>
      <c r="B298" s="312" t="n">
        <f aca="false">IF(D298="x",0,IF(C298&lt;1,0,IF(C298&gt;1,1)))</f>
        <v>0</v>
      </c>
      <c r="C298" s="207"/>
      <c r="D298" s="319"/>
      <c r="E298" s="315" t="s">
        <v>53</v>
      </c>
    </row>
    <row r="299" customFormat="false" ht="15" hidden="false" customHeight="false" outlineLevel="0" collapsed="false">
      <c r="A299" s="316" t="n">
        <v>296</v>
      </c>
      <c r="B299" s="312" t="n">
        <f aca="false">IF(D299="x",0,IF(C299&lt;1,0,IF(C299&gt;1,1)))</f>
        <v>0</v>
      </c>
      <c r="C299" s="207"/>
      <c r="D299" s="319"/>
      <c r="E299" s="315" t="s">
        <v>53</v>
      </c>
    </row>
    <row r="300" customFormat="false" ht="15" hidden="false" customHeight="false" outlineLevel="0" collapsed="false">
      <c r="A300" s="318" t="n">
        <v>297</v>
      </c>
      <c r="B300" s="312" t="n">
        <f aca="false">IF(D300="x",0,IF(C300&lt;1,0,IF(C300&gt;1,1)))</f>
        <v>0</v>
      </c>
      <c r="C300" s="207"/>
      <c r="D300" s="319"/>
      <c r="E300" s="315" t="s">
        <v>53</v>
      </c>
    </row>
    <row r="301" customFormat="false" ht="15" hidden="false" customHeight="false" outlineLevel="0" collapsed="false">
      <c r="A301" s="318" t="n">
        <v>298</v>
      </c>
      <c r="B301" s="312" t="n">
        <f aca="false">IF(D301="x",0,IF(C301&lt;1,0,IF(C301&gt;1,1)))</f>
        <v>0</v>
      </c>
      <c r="C301" s="207"/>
      <c r="D301" s="319"/>
      <c r="E301" s="315" t="s">
        <v>53</v>
      </c>
    </row>
    <row r="302" customFormat="false" ht="15" hidden="false" customHeight="false" outlineLevel="0" collapsed="false">
      <c r="A302" s="316" t="n">
        <v>299</v>
      </c>
      <c r="B302" s="312" t="n">
        <f aca="false">IF(D302="x",0,IF(C302&lt;1,0,IF(C302&gt;1,1)))</f>
        <v>0</v>
      </c>
      <c r="C302" s="207"/>
      <c r="D302" s="319"/>
      <c r="E302" s="315" t="s">
        <v>53</v>
      </c>
    </row>
    <row r="303" customFormat="false" ht="15" hidden="false" customHeight="false" outlineLevel="0" collapsed="false">
      <c r="A303" s="318" t="n">
        <v>300</v>
      </c>
      <c r="B303" s="312" t="n">
        <f aca="false">IF(D303="x",0,IF(C303&lt;1,0,IF(C303&gt;1,1)))</f>
        <v>0</v>
      </c>
      <c r="C303" s="207"/>
      <c r="D303" s="319"/>
      <c r="E303" s="315" t="s">
        <v>53</v>
      </c>
    </row>
    <row r="304" customFormat="false" ht="15" hidden="false" customHeight="false" outlineLevel="0" collapsed="false">
      <c r="A304" s="318" t="n">
        <v>301</v>
      </c>
      <c r="B304" s="312" t="n">
        <f aca="false">IF(D304="x",0,IF(C304&lt;1,0,IF(C304&gt;1,1)))</f>
        <v>0</v>
      </c>
      <c r="C304" s="207"/>
      <c r="D304" s="319"/>
      <c r="E304" s="315" t="s">
        <v>53</v>
      </c>
    </row>
    <row r="305" customFormat="false" ht="15" hidden="false" customHeight="false" outlineLevel="0" collapsed="false">
      <c r="A305" s="316" t="n">
        <v>302</v>
      </c>
      <c r="B305" s="312" t="n">
        <f aca="false">IF(D305="x",0,IF(C305&lt;1,0,IF(C305&gt;1,1)))</f>
        <v>1</v>
      </c>
      <c r="C305" s="313" t="n">
        <v>121.379</v>
      </c>
      <c r="D305" s="319"/>
      <c r="E305" s="315" t="s">
        <v>53</v>
      </c>
    </row>
    <row r="306" customFormat="false" ht="15" hidden="false" customHeight="false" outlineLevel="0" collapsed="false">
      <c r="A306" s="318" t="n">
        <v>303</v>
      </c>
      <c r="B306" s="312" t="n">
        <f aca="false">IF(D306="x",0,IF(C306&lt;1,0,IF(C306&gt;1,1)))</f>
        <v>1</v>
      </c>
      <c r="C306" s="313" t="n">
        <v>122.374</v>
      </c>
      <c r="D306" s="319"/>
      <c r="E306" s="315" t="s">
        <v>53</v>
      </c>
    </row>
    <row r="307" customFormat="false" ht="15" hidden="false" customHeight="false" outlineLevel="0" collapsed="false">
      <c r="A307" s="318" t="n">
        <v>304</v>
      </c>
      <c r="B307" s="312" t="n">
        <f aca="false">IF(D307="x",0,IF(C307&lt;1,0,IF(C307&gt;1,1)))</f>
        <v>1</v>
      </c>
      <c r="C307" s="313" t="n">
        <v>118.626</v>
      </c>
      <c r="D307" s="319"/>
      <c r="E307" s="315" t="s">
        <v>53</v>
      </c>
    </row>
    <row r="308" customFormat="false" ht="15" hidden="false" customHeight="false" outlineLevel="0" collapsed="false">
      <c r="A308" s="316" t="n">
        <v>305</v>
      </c>
      <c r="B308" s="312" t="n">
        <f aca="false">IF(D308="x",0,IF(C308&lt;1,0,IF(C308&gt;1,1)))</f>
        <v>1</v>
      </c>
      <c r="C308" s="207"/>
      <c r="D308" s="319"/>
      <c r="E308" s="315" t="s">
        <v>53</v>
      </c>
    </row>
    <row r="309" customFormat="false" ht="15" hidden="false" customHeight="false" outlineLevel="0" collapsed="false">
      <c r="A309" s="318" t="n">
        <v>306</v>
      </c>
      <c r="B309" s="312" t="n">
        <f aca="false">IF(D309="x",0,IF(C309&lt;1,0,IF(C309&gt;1,1)))</f>
        <v>0</v>
      </c>
      <c r="C309" s="207"/>
      <c r="D309" s="319"/>
      <c r="E309" s="315" t="s">
        <v>53</v>
      </c>
    </row>
    <row r="310" customFormat="false" ht="15" hidden="false" customHeight="false" outlineLevel="0" collapsed="false">
      <c r="A310" s="318" t="n">
        <v>307</v>
      </c>
      <c r="B310" s="312" t="n">
        <f aca="false">IF(D310="x",0,IF(C310&lt;1,0,IF(C310&gt;1,1)))</f>
        <v>1</v>
      </c>
      <c r="C310" s="313" t="n">
        <v>119.524</v>
      </c>
      <c r="D310" s="319"/>
      <c r="E310" s="315" t="s">
        <v>53</v>
      </c>
    </row>
    <row r="311" customFormat="false" ht="15" hidden="false" customHeight="false" outlineLevel="0" collapsed="false">
      <c r="A311" s="316" t="n">
        <v>308</v>
      </c>
      <c r="B311" s="312" t="n">
        <f aca="false">IF(D311="x",0,IF(C311&lt;1,0,IF(C311&gt;1,1)))</f>
        <v>0</v>
      </c>
      <c r="C311" s="207"/>
      <c r="D311" s="319"/>
      <c r="E311" s="315" t="s">
        <v>53</v>
      </c>
    </row>
    <row r="312" customFormat="false" ht="15" hidden="false" customHeight="false" outlineLevel="0" collapsed="false">
      <c r="A312" s="318" t="n">
        <v>309</v>
      </c>
      <c r="B312" s="312" t="n">
        <f aca="false">IF(D312="x",0,IF(C312&lt;1,0,IF(C312&gt;1,1)))</f>
        <v>1</v>
      </c>
      <c r="C312" s="313" t="n">
        <v>120.773</v>
      </c>
      <c r="D312" s="319"/>
      <c r="E312" s="315" t="s">
        <v>53</v>
      </c>
    </row>
    <row r="313" customFormat="false" ht="15" hidden="false" customHeight="false" outlineLevel="0" collapsed="false">
      <c r="A313" s="318" t="n">
        <v>310</v>
      </c>
      <c r="B313" s="312" t="n">
        <f aca="false">IF(D313="x",0,IF(C313&lt;1,0,IF(C313&gt;1,1)))</f>
        <v>1</v>
      </c>
      <c r="C313" s="313" t="n">
        <v>121.442</v>
      </c>
      <c r="D313" s="319"/>
      <c r="E313" s="315" t="s">
        <v>53</v>
      </c>
    </row>
    <row r="314" customFormat="false" ht="15" hidden="false" customHeight="false" outlineLevel="0" collapsed="false">
      <c r="A314" s="316" t="n">
        <v>311</v>
      </c>
      <c r="B314" s="312" t="n">
        <f aca="false">IF(D314="x",0,IF(C314&lt;1,0,IF(C314&gt;1,1)))</f>
        <v>0</v>
      </c>
      <c r="C314" s="207"/>
      <c r="D314" s="319"/>
      <c r="E314" s="315" t="s">
        <v>53</v>
      </c>
    </row>
    <row r="315" customFormat="false" ht="15" hidden="false" customHeight="false" outlineLevel="0" collapsed="false">
      <c r="A315" s="318" t="n">
        <v>312</v>
      </c>
      <c r="B315" s="312" t="n">
        <f aca="false">IF(D315="x",0,IF(C315&lt;1,0,IF(C315&gt;1,1)))</f>
        <v>1</v>
      </c>
      <c r="C315" s="313" t="n">
        <v>119.214</v>
      </c>
      <c r="D315" s="319"/>
      <c r="E315" s="315" t="s">
        <v>53</v>
      </c>
    </row>
    <row r="316" customFormat="false" ht="15" hidden="false" customHeight="false" outlineLevel="0" collapsed="false">
      <c r="A316" s="318" t="n">
        <v>313</v>
      </c>
      <c r="B316" s="312" t="n">
        <f aca="false">IF(D316="x",0,IF(C316&lt;1,0,IF(C316&gt;1,1)))</f>
        <v>0</v>
      </c>
      <c r="C316" s="207"/>
      <c r="D316" s="319"/>
      <c r="E316" s="315" t="s">
        <v>53</v>
      </c>
    </row>
    <row r="317" customFormat="false" ht="15" hidden="false" customHeight="false" outlineLevel="0" collapsed="false">
      <c r="A317" s="316" t="n">
        <v>314</v>
      </c>
      <c r="B317" s="312" t="n">
        <f aca="false">IF(D317="x",0,IF(C317&lt;1,0,IF(C317&gt;1,1)))</f>
        <v>0</v>
      </c>
      <c r="C317" s="207"/>
      <c r="D317" s="319"/>
      <c r="E317" s="315" t="s">
        <v>53</v>
      </c>
    </row>
    <row r="318" customFormat="false" ht="15" hidden="false" customHeight="false" outlineLevel="0" collapsed="false">
      <c r="A318" s="318" t="n">
        <v>315</v>
      </c>
      <c r="B318" s="312" t="n">
        <f aca="false">IF(D318="x",0,IF(C318&lt;1,0,IF(C318&gt;1,1)))</f>
        <v>1</v>
      </c>
      <c r="C318" s="313" t="n">
        <v>119.943</v>
      </c>
      <c r="D318" s="319"/>
      <c r="E318" s="315" t="s">
        <v>53</v>
      </c>
    </row>
    <row r="319" customFormat="false" ht="15" hidden="false" customHeight="false" outlineLevel="0" collapsed="false">
      <c r="A319" s="318" t="n">
        <v>316</v>
      </c>
      <c r="B319" s="312" t="n">
        <f aca="false">IF(D319="x",0,IF(C319&lt;1,0,IF(C319&gt;1,1)))</f>
        <v>0</v>
      </c>
      <c r="C319" s="207"/>
      <c r="D319" s="319"/>
      <c r="E319" s="315" t="s">
        <v>53</v>
      </c>
    </row>
    <row r="320" customFormat="false" ht="15" hidden="false" customHeight="false" outlineLevel="0" collapsed="false">
      <c r="A320" s="316" t="n">
        <v>317</v>
      </c>
      <c r="B320" s="312" t="n">
        <f aca="false">IF(D320="x",0,IF(C320&lt;1,0,IF(C320&gt;1,1)))</f>
        <v>1</v>
      </c>
      <c r="C320" s="313" t="n">
        <v>119756</v>
      </c>
      <c r="D320" s="319"/>
      <c r="E320" s="315" t="s">
        <v>53</v>
      </c>
    </row>
    <row r="321" customFormat="false" ht="15" hidden="false" customHeight="false" outlineLevel="0" collapsed="false">
      <c r="A321" s="318" t="n">
        <v>318</v>
      </c>
      <c r="B321" s="312" t="n">
        <f aca="false">IF(D321="x",0,IF(C321&lt;1,0,IF(C321&gt;1,1)))</f>
        <v>1</v>
      </c>
      <c r="C321" s="313" t="n">
        <v>120.388</v>
      </c>
      <c r="D321" s="319"/>
      <c r="E321" s="315" t="s">
        <v>53</v>
      </c>
    </row>
    <row r="322" customFormat="false" ht="15" hidden="false" customHeight="false" outlineLevel="0" collapsed="false">
      <c r="A322" s="318" t="n">
        <v>319</v>
      </c>
      <c r="B322" s="312" t="n">
        <f aca="false">IF(D322="x",0,IF(C322&lt;1,0,IF(C322&gt;1,1)))</f>
        <v>0</v>
      </c>
      <c r="C322" s="207"/>
      <c r="D322" s="319"/>
      <c r="E322" s="315" t="s">
        <v>53</v>
      </c>
    </row>
    <row r="323" customFormat="false" ht="15" hidden="false" customHeight="false" outlineLevel="0" collapsed="false">
      <c r="A323" s="316" t="n">
        <v>320</v>
      </c>
      <c r="B323" s="312" t="n">
        <f aca="false">IF(D323="x",0,IF(C323&lt;1,0,IF(C323&gt;1,1)))</f>
        <v>0</v>
      </c>
      <c r="C323" s="207"/>
      <c r="D323" s="319"/>
      <c r="E323" s="315" t="s">
        <v>53</v>
      </c>
    </row>
    <row r="324" customFormat="false" ht="15" hidden="false" customHeight="false" outlineLevel="0" collapsed="false">
      <c r="A324" s="318" t="n">
        <v>321</v>
      </c>
      <c r="B324" s="312" t="n">
        <f aca="false">IF(D324="x",0,IF(C324&lt;1,0,IF(C324&gt;1,1)))</f>
        <v>1</v>
      </c>
      <c r="C324" s="313" t="n">
        <v>119.368</v>
      </c>
      <c r="D324" s="319"/>
      <c r="E324" s="315" t="s">
        <v>53</v>
      </c>
    </row>
    <row r="325" customFormat="false" ht="15" hidden="false" customHeight="false" outlineLevel="0" collapsed="false">
      <c r="A325" s="318" t="n">
        <v>322</v>
      </c>
      <c r="B325" s="312" t="n">
        <f aca="false">IF(D325="x",0,IF(C325&lt;1,0,IF(C325&gt;1,1)))</f>
        <v>0</v>
      </c>
      <c r="C325" s="207"/>
      <c r="D325" s="319"/>
      <c r="E325" s="315" t="s">
        <v>53</v>
      </c>
    </row>
    <row r="326" customFormat="false" ht="15" hidden="false" customHeight="false" outlineLevel="0" collapsed="false">
      <c r="A326" s="316" t="n">
        <v>323</v>
      </c>
      <c r="B326" s="312" t="n">
        <f aca="false">IF(D326="x",0,IF(C326&lt;1,0,IF(C326&gt;1,1)))</f>
        <v>0</v>
      </c>
      <c r="C326" s="207"/>
      <c r="D326" s="319"/>
      <c r="E326" s="315" t="s">
        <v>53</v>
      </c>
    </row>
    <row r="327" customFormat="false" ht="15" hidden="false" customHeight="false" outlineLevel="0" collapsed="false">
      <c r="A327" s="318" t="n">
        <v>324</v>
      </c>
      <c r="B327" s="312" t="n">
        <f aca="false">IF(D327="x",0,IF(C327&lt;1,0,IF(C327&gt;1,1)))</f>
        <v>1</v>
      </c>
      <c r="C327" s="313" t="n">
        <v>120.095</v>
      </c>
      <c r="D327" s="319"/>
      <c r="E327" s="315" t="s">
        <v>53</v>
      </c>
    </row>
    <row r="328" customFormat="false" ht="15" hidden="false" customHeight="false" outlineLevel="0" collapsed="false">
      <c r="A328" s="318" t="n">
        <v>325</v>
      </c>
      <c r="B328" s="312" t="n">
        <f aca="false">IF(D328="x",0,IF(C328&lt;1,0,IF(C328&gt;1,1)))</f>
        <v>1</v>
      </c>
      <c r="C328" s="313" t="n">
        <v>117.891</v>
      </c>
      <c r="D328" s="319"/>
      <c r="E328" s="315" t="s">
        <v>53</v>
      </c>
    </row>
    <row r="329" customFormat="false" ht="15" hidden="false" customHeight="false" outlineLevel="0" collapsed="false">
      <c r="A329" s="316" t="n">
        <v>326</v>
      </c>
      <c r="B329" s="312" t="n">
        <f aca="false">IF(D329="x",0,IF(C329&lt;1,0,IF(C329&gt;1,1)))</f>
        <v>1</v>
      </c>
      <c r="C329" s="313" t="n">
        <v>120.589</v>
      </c>
      <c r="D329" s="319"/>
      <c r="E329" s="315" t="s">
        <v>53</v>
      </c>
    </row>
    <row r="330" customFormat="false" ht="15" hidden="false" customHeight="false" outlineLevel="0" collapsed="false">
      <c r="A330" s="318" t="n">
        <v>327</v>
      </c>
      <c r="B330" s="312" t="n">
        <f aca="false">IF(D330="x",0,IF(C330&lt;1,0,IF(C330&gt;1,1)))</f>
        <v>0</v>
      </c>
      <c r="C330" s="207"/>
      <c r="D330" s="319"/>
      <c r="E330" s="315" t="s">
        <v>53</v>
      </c>
    </row>
    <row r="331" customFormat="false" ht="15" hidden="false" customHeight="false" outlineLevel="0" collapsed="false">
      <c r="A331" s="318" t="n">
        <v>328</v>
      </c>
      <c r="B331" s="312" t="n">
        <f aca="false">IF(D331="x",0,IF(C331&lt;1,0,IF(C331&gt;1,1)))</f>
        <v>0</v>
      </c>
      <c r="C331" s="207"/>
      <c r="D331" s="319"/>
      <c r="E331" s="315" t="s">
        <v>53</v>
      </c>
    </row>
    <row r="332" customFormat="false" ht="15" hidden="false" customHeight="false" outlineLevel="0" collapsed="false">
      <c r="A332" s="316" t="n">
        <v>329</v>
      </c>
      <c r="B332" s="312" t="n">
        <f aca="false">IF(D332="x",0,IF(C332&lt;1,0,IF(C332&gt;1,1)))</f>
        <v>0</v>
      </c>
      <c r="C332" s="207"/>
      <c r="D332" s="319"/>
      <c r="E332" s="315" t="s">
        <v>53</v>
      </c>
    </row>
    <row r="333" customFormat="false" ht="15" hidden="false" customHeight="false" outlineLevel="0" collapsed="false">
      <c r="A333" s="318" t="n">
        <v>330</v>
      </c>
      <c r="B333" s="312" t="n">
        <f aca="false">IF(D333="x",0,IF(C333&lt;1,0,IF(C333&gt;1,1)))</f>
        <v>0</v>
      </c>
      <c r="C333" s="207"/>
      <c r="D333" s="319"/>
      <c r="E333" s="315" t="s">
        <v>53</v>
      </c>
    </row>
    <row r="334" customFormat="false" ht="15" hidden="false" customHeight="false" outlineLevel="0" collapsed="false">
      <c r="A334" s="318" t="n">
        <v>331</v>
      </c>
      <c r="B334" s="312" t="n">
        <f aca="false">IF(D334="x",0,IF(C334&lt;1,0,IF(C334&gt;1,1)))</f>
        <v>0</v>
      </c>
      <c r="C334" s="207"/>
      <c r="D334" s="319"/>
      <c r="E334" s="315" t="s">
        <v>53</v>
      </c>
    </row>
    <row r="335" customFormat="false" ht="15" hidden="false" customHeight="false" outlineLevel="0" collapsed="false">
      <c r="A335" s="316" t="n">
        <v>332</v>
      </c>
      <c r="B335" s="312" t="n">
        <f aca="false">IF(D335="x",0,IF(C335&lt;1,0,IF(C335&gt;1,1)))</f>
        <v>0</v>
      </c>
      <c r="C335" s="207"/>
      <c r="D335" s="319"/>
      <c r="E335" s="315" t="s">
        <v>53</v>
      </c>
    </row>
    <row r="336" customFormat="false" ht="15" hidden="false" customHeight="false" outlineLevel="0" collapsed="false">
      <c r="A336" s="318" t="n">
        <v>333</v>
      </c>
      <c r="B336" s="312" t="n">
        <f aca="false">IF(D336="x",0,IF(C336&lt;1,0,IF(C336&gt;1,1)))</f>
        <v>1</v>
      </c>
      <c r="C336" s="313" t="n">
        <v>119.981</v>
      </c>
      <c r="D336" s="319"/>
      <c r="E336" s="315" t="s">
        <v>53</v>
      </c>
    </row>
    <row r="337" customFormat="false" ht="15" hidden="false" customHeight="false" outlineLevel="0" collapsed="false">
      <c r="A337" s="318" t="n">
        <v>334</v>
      </c>
      <c r="B337" s="312" t="n">
        <f aca="false">IF(D337="x",0,IF(C337&lt;1,0,IF(C337&gt;1,1)))</f>
        <v>1</v>
      </c>
      <c r="C337" s="313" t="n">
        <v>119.641</v>
      </c>
      <c r="D337" s="319"/>
      <c r="E337" s="315" t="s">
        <v>53</v>
      </c>
    </row>
    <row r="338" customFormat="false" ht="15" hidden="false" customHeight="false" outlineLevel="0" collapsed="false">
      <c r="A338" s="316" t="n">
        <v>335</v>
      </c>
      <c r="B338" s="312" t="n">
        <f aca="false">IF(D338="x",0,IF(C338&lt;1,0,IF(C338&gt;1,1)))</f>
        <v>0</v>
      </c>
      <c r="C338" s="207"/>
      <c r="D338" s="319"/>
      <c r="E338" s="315" t="s">
        <v>53</v>
      </c>
    </row>
    <row r="339" customFormat="false" ht="15" hidden="false" customHeight="false" outlineLevel="0" collapsed="false">
      <c r="A339" s="318" t="n">
        <v>336</v>
      </c>
      <c r="B339" s="312" t="n">
        <f aca="false">IF(D339="x",0,IF(C339&lt;1,0,IF(C339&gt;1,1)))</f>
        <v>1</v>
      </c>
      <c r="C339" s="313" t="n">
        <v>120.006</v>
      </c>
      <c r="D339" s="319"/>
      <c r="E339" s="315" t="s">
        <v>53</v>
      </c>
    </row>
    <row r="340" customFormat="false" ht="15" hidden="false" customHeight="false" outlineLevel="0" collapsed="false">
      <c r="A340" s="318" t="n">
        <v>337</v>
      </c>
      <c r="B340" s="312" t="n">
        <f aca="false">IF(D340="x",0,IF(C340&lt;1,0,IF(C340&gt;1,1)))</f>
        <v>1</v>
      </c>
      <c r="C340" s="313" t="n">
        <v>120.138</v>
      </c>
      <c r="D340" s="319"/>
      <c r="E340" s="315" t="s">
        <v>53</v>
      </c>
    </row>
    <row r="341" customFormat="false" ht="15" hidden="false" customHeight="false" outlineLevel="0" collapsed="false">
      <c r="A341" s="316" t="n">
        <v>338</v>
      </c>
      <c r="B341" s="312" t="n">
        <f aca="false">IF(D341="x",0,IF(C341&lt;1,0,IF(C341&gt;1,1)))</f>
        <v>0</v>
      </c>
      <c r="C341" s="207"/>
      <c r="D341" s="319"/>
      <c r="E341" s="315" t="s">
        <v>53</v>
      </c>
    </row>
    <row r="342" customFormat="false" ht="15" hidden="false" customHeight="false" outlineLevel="0" collapsed="false">
      <c r="A342" s="318" t="n">
        <v>339</v>
      </c>
      <c r="B342" s="312" t="n">
        <f aca="false">IF(D342="x",0,IF(C342&lt;1,0,IF(C342&gt;1,1)))</f>
        <v>1</v>
      </c>
      <c r="C342" s="313" t="n">
        <v>118.251</v>
      </c>
      <c r="D342" s="319"/>
      <c r="E342" s="315" t="s">
        <v>53</v>
      </c>
    </row>
    <row r="343" customFormat="false" ht="15" hidden="false" customHeight="false" outlineLevel="0" collapsed="false">
      <c r="A343" s="318" t="n">
        <v>340</v>
      </c>
      <c r="B343" s="312" t="n">
        <f aca="false">IF(D343="x",0,IF(C343&lt;1,0,IF(C343&gt;1,1)))</f>
        <v>1</v>
      </c>
      <c r="C343" s="313" t="n">
        <v>119.73</v>
      </c>
      <c r="D343" s="319"/>
      <c r="E343" s="315" t="s">
        <v>53</v>
      </c>
    </row>
    <row r="344" customFormat="false" ht="15" hidden="false" customHeight="false" outlineLevel="0" collapsed="false">
      <c r="A344" s="316" t="n">
        <v>341</v>
      </c>
      <c r="B344" s="312" t="n">
        <f aca="false">IF(D344="x",0,IF(C344&lt;1,0,IF(C344&gt;1,1)))</f>
        <v>0</v>
      </c>
      <c r="C344" s="207"/>
      <c r="D344" s="319"/>
      <c r="E344" s="315" t="s">
        <v>53</v>
      </c>
    </row>
    <row r="345" customFormat="false" ht="15" hidden="false" customHeight="false" outlineLevel="0" collapsed="false">
      <c r="A345" s="318" t="n">
        <v>342</v>
      </c>
      <c r="B345" s="312" t="n">
        <f aca="false">IF(D345="x",0,IF(C345&lt;1,0,IF(C345&gt;1,1)))</f>
        <v>0</v>
      </c>
      <c r="C345" s="207"/>
      <c r="D345" s="319"/>
      <c r="E345" s="315" t="s">
        <v>53</v>
      </c>
    </row>
    <row r="346" customFormat="false" ht="15" hidden="false" customHeight="false" outlineLevel="0" collapsed="false">
      <c r="A346" s="318" t="n">
        <v>343</v>
      </c>
      <c r="B346" s="312" t="n">
        <f aca="false">IF(D346="x",0,IF(C346&lt;1,0,IF(C346&gt;1,1)))</f>
        <v>0</v>
      </c>
      <c r="C346" s="207"/>
      <c r="D346" s="319"/>
      <c r="E346" s="315" t="s">
        <v>53</v>
      </c>
    </row>
    <row r="347" customFormat="false" ht="15" hidden="false" customHeight="false" outlineLevel="0" collapsed="false">
      <c r="A347" s="316" t="n">
        <v>344</v>
      </c>
      <c r="B347" s="312" t="n">
        <f aca="false">IF(D347="x",0,IF(C347&lt;1,0,IF(C347&gt;1,1)))</f>
        <v>0</v>
      </c>
      <c r="C347" s="207"/>
      <c r="D347" s="319"/>
      <c r="E347" s="315" t="s">
        <v>53</v>
      </c>
    </row>
    <row r="348" customFormat="false" ht="15" hidden="false" customHeight="false" outlineLevel="0" collapsed="false">
      <c r="A348" s="318" t="n">
        <v>345</v>
      </c>
      <c r="B348" s="312" t="n">
        <f aca="false">IF(D348="x",0,IF(C348&lt;1,0,IF(C348&gt;1,1)))</f>
        <v>0</v>
      </c>
      <c r="C348" s="207"/>
      <c r="D348" s="319"/>
      <c r="E348" s="315" t="s">
        <v>53</v>
      </c>
    </row>
    <row r="349" customFormat="false" ht="15" hidden="false" customHeight="false" outlineLevel="0" collapsed="false">
      <c r="A349" s="318" t="n">
        <v>346</v>
      </c>
      <c r="B349" s="312" t="n">
        <f aca="false">IF(D349="x",0,IF(C349&lt;1,0,IF(C349&gt;1,1)))</f>
        <v>1</v>
      </c>
      <c r="C349" s="313" t="n">
        <v>120.769</v>
      </c>
      <c r="D349" s="319"/>
      <c r="E349" s="315" t="s">
        <v>53</v>
      </c>
    </row>
    <row r="350" customFormat="false" ht="15" hidden="false" customHeight="false" outlineLevel="0" collapsed="false">
      <c r="A350" s="316" t="n">
        <v>347</v>
      </c>
      <c r="B350" s="312" t="n">
        <f aca="false">IF(D350="x",0,IF(C350&lt;1,0,IF(C350&gt;1,1)))</f>
        <v>0</v>
      </c>
      <c r="C350" s="207"/>
      <c r="D350" s="319"/>
      <c r="E350" s="315" t="s">
        <v>53</v>
      </c>
    </row>
    <row r="351" customFormat="false" ht="15" hidden="false" customHeight="false" outlineLevel="0" collapsed="false">
      <c r="A351" s="318" t="n">
        <v>348</v>
      </c>
      <c r="B351" s="312" t="n">
        <f aca="false">IF(D351="x",0,IF(C351&lt;1,0,IF(C351&gt;1,1)))</f>
        <v>0</v>
      </c>
      <c r="C351" s="207"/>
      <c r="D351" s="319"/>
      <c r="E351" s="315" t="s">
        <v>53</v>
      </c>
    </row>
    <row r="352" customFormat="false" ht="15" hidden="false" customHeight="false" outlineLevel="0" collapsed="false">
      <c r="A352" s="318" t="n">
        <v>349</v>
      </c>
      <c r="B352" s="312" t="n">
        <f aca="false">IF(D352="x",0,IF(C352&lt;1,0,IF(C352&gt;1,1)))</f>
        <v>1</v>
      </c>
      <c r="C352" s="313" t="n">
        <v>120.686</v>
      </c>
      <c r="D352" s="319"/>
      <c r="E352" s="315" t="s">
        <v>53</v>
      </c>
    </row>
    <row r="353" customFormat="false" ht="15" hidden="false" customHeight="false" outlineLevel="0" collapsed="false">
      <c r="A353" s="316" t="n">
        <v>350</v>
      </c>
      <c r="B353" s="312" t="n">
        <f aca="false">IF(D353="x",0,IF(C353&lt;1,0,IF(C353&gt;1,1)))</f>
        <v>0</v>
      </c>
      <c r="C353" s="207"/>
      <c r="D353" s="319"/>
      <c r="E353" s="315" t="s">
        <v>53</v>
      </c>
    </row>
    <row r="354" customFormat="false" ht="15" hidden="false" customHeight="false" outlineLevel="0" collapsed="false">
      <c r="A354" s="318" t="n">
        <v>351</v>
      </c>
      <c r="B354" s="312" t="n">
        <f aca="false">IF(D354="x",0,IF(C354&lt;1,0,IF(C354&gt;1,1)))</f>
        <v>0</v>
      </c>
      <c r="C354" s="207"/>
      <c r="D354" s="319"/>
      <c r="E354" s="315" t="s">
        <v>53</v>
      </c>
    </row>
    <row r="355" customFormat="false" ht="15" hidden="false" customHeight="false" outlineLevel="0" collapsed="false">
      <c r="A355" s="318" t="n">
        <v>352</v>
      </c>
      <c r="B355" s="312" t="n">
        <f aca="false">IF(D355="x",0,IF(C355&lt;1,0,IF(C355&gt;1,1)))</f>
        <v>0</v>
      </c>
      <c r="C355" s="207"/>
      <c r="D355" s="319"/>
      <c r="E355" s="315" t="s">
        <v>53</v>
      </c>
    </row>
    <row r="356" customFormat="false" ht="15" hidden="false" customHeight="false" outlineLevel="0" collapsed="false">
      <c r="A356" s="316" t="n">
        <v>353</v>
      </c>
      <c r="B356" s="312" t="n">
        <f aca="false">IF(D356="x",0,IF(C356&lt;1,0,IF(C356&gt;1,1)))</f>
        <v>1</v>
      </c>
      <c r="C356" s="313" t="n">
        <v>120.576</v>
      </c>
      <c r="D356" s="319"/>
      <c r="E356" s="315" t="s">
        <v>53</v>
      </c>
    </row>
    <row r="357" customFormat="false" ht="15" hidden="false" customHeight="false" outlineLevel="0" collapsed="false">
      <c r="A357" s="318" t="n">
        <v>354</v>
      </c>
      <c r="B357" s="312" t="n">
        <f aca="false">IF(D357="x",0,IF(C357&lt;1,0,IF(C357&gt;1,1)))</f>
        <v>0</v>
      </c>
      <c r="C357" s="207"/>
      <c r="D357" s="319"/>
      <c r="E357" s="315" t="s">
        <v>53</v>
      </c>
    </row>
    <row r="358" customFormat="false" ht="15" hidden="false" customHeight="false" outlineLevel="0" collapsed="false">
      <c r="A358" s="318" t="n">
        <v>355</v>
      </c>
      <c r="B358" s="312" t="n">
        <f aca="false">IF(D358="x",0,IF(C358&lt;1,0,IF(C358&gt;1,1)))</f>
        <v>1</v>
      </c>
      <c r="C358" s="313" t="n">
        <v>121.95</v>
      </c>
      <c r="D358" s="319"/>
      <c r="E358" s="315" t="s">
        <v>53</v>
      </c>
    </row>
    <row r="359" customFormat="false" ht="15" hidden="false" customHeight="false" outlineLevel="0" collapsed="false">
      <c r="A359" s="316" t="n">
        <v>356</v>
      </c>
      <c r="B359" s="312" t="n">
        <f aca="false">IF(D359="x",0,IF(C359&lt;1,0,IF(C359&gt;1,1)))</f>
        <v>1</v>
      </c>
      <c r="C359" s="313" t="n">
        <v>120.107</v>
      </c>
      <c r="D359" s="319"/>
      <c r="E359" s="315" t="s">
        <v>53</v>
      </c>
    </row>
    <row r="360" customFormat="false" ht="15" hidden="false" customHeight="false" outlineLevel="0" collapsed="false">
      <c r="A360" s="318" t="n">
        <v>357</v>
      </c>
      <c r="B360" s="312" t="n">
        <f aca="false">IF(D360="x",0,IF(C360&lt;1,0,IF(C360&gt;1,1)))</f>
        <v>1</v>
      </c>
      <c r="C360" s="313" t="n">
        <v>118.434</v>
      </c>
      <c r="D360" s="319"/>
      <c r="E360" s="315" t="s">
        <v>53</v>
      </c>
    </row>
    <row r="361" customFormat="false" ht="15" hidden="false" customHeight="false" outlineLevel="0" collapsed="false">
      <c r="A361" s="318" t="n">
        <v>358</v>
      </c>
      <c r="B361" s="312" t="n">
        <f aca="false">IF(D361="x",0,IF(C361&lt;1,0,IF(C361&gt;1,1)))</f>
        <v>1</v>
      </c>
      <c r="C361" s="313" t="n">
        <v>121.313</v>
      </c>
      <c r="D361" s="319"/>
      <c r="E361" s="315" t="s">
        <v>53</v>
      </c>
    </row>
    <row r="362" customFormat="false" ht="15" hidden="false" customHeight="false" outlineLevel="0" collapsed="false">
      <c r="A362" s="316" t="n">
        <v>359</v>
      </c>
      <c r="B362" s="312" t="n">
        <f aca="false">IF(D362="x",0,IF(C362&lt;1,0,IF(C362&gt;1,1)))</f>
        <v>1</v>
      </c>
      <c r="C362" s="313" t="n">
        <v>122.369</v>
      </c>
      <c r="D362" s="319"/>
      <c r="E362" s="315" t="s">
        <v>53</v>
      </c>
    </row>
    <row r="363" customFormat="false" ht="15" hidden="false" customHeight="false" outlineLevel="0" collapsed="false">
      <c r="A363" s="318" t="n">
        <v>360</v>
      </c>
      <c r="B363" s="312" t="n">
        <f aca="false">IF(D363="x",0,IF(C363&lt;1,0,IF(C363&gt;1,1)))</f>
        <v>0</v>
      </c>
      <c r="C363" s="207"/>
      <c r="D363" s="319"/>
      <c r="E363" s="315" t="s">
        <v>53</v>
      </c>
    </row>
    <row r="364" customFormat="false" ht="15" hidden="false" customHeight="false" outlineLevel="0" collapsed="false">
      <c r="A364" s="318" t="n">
        <v>361</v>
      </c>
      <c r="B364" s="312" t="n">
        <f aca="false">IF(D364="x",0,IF(C364&lt;1,0,IF(C364&gt;1,1)))</f>
        <v>1</v>
      </c>
      <c r="C364" s="313" t="n">
        <v>119.613</v>
      </c>
      <c r="D364" s="319"/>
      <c r="E364" s="315" t="s">
        <v>53</v>
      </c>
    </row>
    <row r="365" customFormat="false" ht="15" hidden="false" customHeight="false" outlineLevel="0" collapsed="false">
      <c r="A365" s="316" t="n">
        <v>362</v>
      </c>
      <c r="B365" s="312" t="n">
        <f aca="false">IF(D365="x",0,IF(C365&lt;1,0,IF(C365&gt;1,1)))</f>
        <v>0</v>
      </c>
      <c r="C365" s="207"/>
      <c r="D365" s="319"/>
      <c r="E365" s="315" t="s">
        <v>53</v>
      </c>
    </row>
    <row r="366" customFormat="false" ht="15" hidden="false" customHeight="false" outlineLevel="0" collapsed="false">
      <c r="A366" s="318" t="n">
        <v>363</v>
      </c>
      <c r="B366" s="312" t="n">
        <f aca="false">IF(D366="x",0,IF(C366&lt;1,0,IF(C366&gt;1,1)))</f>
        <v>0</v>
      </c>
      <c r="C366" s="207"/>
      <c r="D366" s="319"/>
      <c r="E366" s="315" t="s">
        <v>53</v>
      </c>
    </row>
    <row r="367" customFormat="false" ht="15" hidden="false" customHeight="false" outlineLevel="0" collapsed="false">
      <c r="A367" s="318" t="n">
        <v>364</v>
      </c>
      <c r="B367" s="312" t="n">
        <f aca="false">IF(D367="x",0,IF(C367&lt;1,0,IF(C367&gt;1,1)))</f>
        <v>1</v>
      </c>
      <c r="C367" s="313" t="n">
        <v>119.962</v>
      </c>
      <c r="D367" s="319"/>
      <c r="E367" s="315" t="s">
        <v>53</v>
      </c>
    </row>
    <row r="368" customFormat="false" ht="15" hidden="false" customHeight="false" outlineLevel="0" collapsed="false">
      <c r="A368" s="316" t="n">
        <v>365</v>
      </c>
      <c r="B368" s="312" t="n">
        <f aca="false">IF(D368="x",0,IF(C368&lt;1,0,IF(C368&gt;1,1)))</f>
        <v>1</v>
      </c>
      <c r="C368" s="313" t="n">
        <v>122.653</v>
      </c>
      <c r="D368" s="319"/>
      <c r="E368" s="315" t="s">
        <v>53</v>
      </c>
    </row>
    <row r="369" customFormat="false" ht="15" hidden="false" customHeight="false" outlineLevel="0" collapsed="false">
      <c r="A369" s="318" t="n">
        <v>366</v>
      </c>
      <c r="B369" s="312" t="n">
        <f aca="false">IF(D369="x",0,IF(C369&lt;1,0,IF(C369&gt;1,1)))</f>
        <v>1</v>
      </c>
      <c r="C369" s="313" t="n">
        <v>121.548</v>
      </c>
      <c r="D369" s="319"/>
      <c r="E369" s="315" t="s">
        <v>53</v>
      </c>
    </row>
    <row r="370" customFormat="false" ht="15" hidden="false" customHeight="false" outlineLevel="0" collapsed="false">
      <c r="A370" s="318" t="n">
        <v>367</v>
      </c>
      <c r="B370" s="312" t="n">
        <f aca="false">IF(D370="x",0,IF(C370&lt;1,0,IF(C370&gt;1,1)))</f>
        <v>1</v>
      </c>
      <c r="C370" s="313" t="n">
        <v>119.301</v>
      </c>
      <c r="D370" s="319"/>
      <c r="E370" s="315" t="s">
        <v>53</v>
      </c>
    </row>
    <row r="371" customFormat="false" ht="15" hidden="false" customHeight="false" outlineLevel="0" collapsed="false">
      <c r="A371" s="316" t="n">
        <v>368</v>
      </c>
      <c r="B371" s="312" t="n">
        <f aca="false">IF(D371="x",0,IF(C371&lt;1,0,IF(C371&gt;1,1)))</f>
        <v>0</v>
      </c>
      <c r="C371" s="207"/>
      <c r="D371" s="319"/>
      <c r="E371" s="315" t="s">
        <v>53</v>
      </c>
    </row>
    <row r="372" customFormat="false" ht="15" hidden="false" customHeight="false" outlineLevel="0" collapsed="false">
      <c r="A372" s="318" t="n">
        <v>369</v>
      </c>
      <c r="B372" s="312" t="n">
        <f aca="false">IF(D372="x",0,IF(C372&lt;1,0,IF(C372&gt;1,1)))</f>
        <v>0</v>
      </c>
      <c r="C372" s="207"/>
      <c r="D372" s="319"/>
      <c r="E372" s="315" t="s">
        <v>53</v>
      </c>
    </row>
    <row r="373" customFormat="false" ht="15" hidden="false" customHeight="false" outlineLevel="0" collapsed="false">
      <c r="A373" s="318" t="n">
        <v>370</v>
      </c>
      <c r="B373" s="312" t="n">
        <f aca="false">IF(D373="x",0,IF(C373&lt;1,0,IF(C373&gt;1,1)))</f>
        <v>1</v>
      </c>
      <c r="C373" s="313" t="n">
        <v>122.063</v>
      </c>
      <c r="D373" s="319"/>
      <c r="E373" s="315" t="s">
        <v>53</v>
      </c>
    </row>
    <row r="374" customFormat="false" ht="15" hidden="false" customHeight="false" outlineLevel="0" collapsed="false">
      <c r="A374" s="316" t="n">
        <v>371</v>
      </c>
      <c r="B374" s="312" t="n">
        <f aca="false">IF(D374="x",0,IF(C374&lt;1,0,IF(C374&gt;1,1)))</f>
        <v>1</v>
      </c>
      <c r="C374" s="313" t="n">
        <v>122.495</v>
      </c>
      <c r="D374" s="319"/>
      <c r="E374" s="315" t="s">
        <v>53</v>
      </c>
    </row>
    <row r="375" customFormat="false" ht="15" hidden="false" customHeight="false" outlineLevel="0" collapsed="false">
      <c r="A375" s="318" t="n">
        <v>372</v>
      </c>
      <c r="B375" s="312" t="n">
        <f aca="false">IF(D375="x",0,IF(C375&lt;1,0,IF(C375&gt;1,1)))</f>
        <v>0</v>
      </c>
      <c r="C375" s="207"/>
      <c r="D375" s="319"/>
      <c r="E375" s="315" t="s">
        <v>53</v>
      </c>
    </row>
    <row r="376" customFormat="false" ht="15" hidden="false" customHeight="false" outlineLevel="0" collapsed="false">
      <c r="A376" s="318" t="n">
        <v>373</v>
      </c>
      <c r="B376" s="312" t="n">
        <f aca="false">IF(D376="x",0,IF(C376&lt;1,0,IF(C376&gt;1,1)))</f>
        <v>0</v>
      </c>
      <c r="C376" s="207"/>
      <c r="D376" s="319"/>
      <c r="E376" s="315" t="s">
        <v>53</v>
      </c>
    </row>
    <row r="377" customFormat="false" ht="15" hidden="false" customHeight="false" outlineLevel="0" collapsed="false">
      <c r="A377" s="316" t="n">
        <v>374</v>
      </c>
      <c r="B377" s="312" t="n">
        <f aca="false">IF(D377="x",0,IF(C377&lt;1,0,IF(C377&gt;1,1)))</f>
        <v>1</v>
      </c>
      <c r="C377" s="313" t="n">
        <v>121.372</v>
      </c>
      <c r="D377" s="319"/>
      <c r="E377" s="315" t="s">
        <v>53</v>
      </c>
    </row>
    <row r="378" customFormat="false" ht="15" hidden="false" customHeight="false" outlineLevel="0" collapsed="false">
      <c r="A378" s="318" t="n">
        <v>375</v>
      </c>
      <c r="B378" s="312" t="n">
        <f aca="false">IF(D378="x",0,IF(C378&lt;1,0,IF(C378&gt;1,1)))</f>
        <v>1</v>
      </c>
      <c r="C378" s="313" t="n">
        <v>121.386</v>
      </c>
      <c r="D378" s="319"/>
      <c r="E378" s="315" t="s">
        <v>53</v>
      </c>
    </row>
    <row r="379" customFormat="false" ht="15" hidden="false" customHeight="false" outlineLevel="0" collapsed="false">
      <c r="A379" s="318" t="n">
        <v>376</v>
      </c>
      <c r="B379" s="312" t="n">
        <f aca="false">IF(D379="x",0,IF(C379&lt;1,0,IF(C379&gt;1,1)))</f>
        <v>1</v>
      </c>
      <c r="C379" s="313" t="n">
        <v>120.403</v>
      </c>
      <c r="D379" s="319"/>
      <c r="E379" s="315" t="s">
        <v>53</v>
      </c>
    </row>
    <row r="380" customFormat="false" ht="15" hidden="false" customHeight="false" outlineLevel="0" collapsed="false">
      <c r="A380" s="316" t="n">
        <v>377</v>
      </c>
      <c r="B380" s="312" t="n">
        <f aca="false">IF(D380="x",0,IF(C380&lt;1,0,IF(C380&gt;1,1)))</f>
        <v>1</v>
      </c>
      <c r="C380" s="313" t="n">
        <v>121.976</v>
      </c>
      <c r="D380" s="319"/>
      <c r="E380" s="315" t="s">
        <v>53</v>
      </c>
    </row>
    <row r="381" customFormat="false" ht="15" hidden="false" customHeight="false" outlineLevel="0" collapsed="false">
      <c r="A381" s="318" t="n">
        <v>378</v>
      </c>
      <c r="B381" s="312" t="n">
        <f aca="false">IF(D381="x",0,IF(C381&lt;1,0,IF(C381&gt;1,1)))</f>
        <v>1</v>
      </c>
      <c r="C381" s="313" t="n">
        <v>121.534</v>
      </c>
      <c r="D381" s="319"/>
      <c r="E381" s="315" t="s">
        <v>53</v>
      </c>
    </row>
    <row r="382" customFormat="false" ht="15" hidden="false" customHeight="false" outlineLevel="0" collapsed="false">
      <c r="A382" s="318" t="n">
        <v>379</v>
      </c>
      <c r="B382" s="312" t="n">
        <f aca="false">IF(D382="x",0,IF(C382&lt;1,0,IF(C382&gt;1,1)))</f>
        <v>0</v>
      </c>
      <c r="C382" s="207"/>
      <c r="D382" s="319"/>
      <c r="E382" s="315" t="s">
        <v>53</v>
      </c>
    </row>
    <row r="383" customFormat="false" ht="15" hidden="false" customHeight="false" outlineLevel="0" collapsed="false">
      <c r="A383" s="316" t="n">
        <v>380</v>
      </c>
      <c r="B383" s="312" t="n">
        <f aca="false">IF(D383="x",0,IF(C383&lt;1,0,IF(C383&gt;1,1)))</f>
        <v>1</v>
      </c>
      <c r="C383" s="313" t="n">
        <v>118.469</v>
      </c>
      <c r="D383" s="319"/>
      <c r="E383" s="315" t="s">
        <v>53</v>
      </c>
    </row>
    <row r="384" customFormat="false" ht="15" hidden="false" customHeight="false" outlineLevel="0" collapsed="false">
      <c r="A384" s="318" t="n">
        <v>381</v>
      </c>
      <c r="B384" s="312" t="n">
        <f aca="false">IF(D384="x",0,IF(C384&lt;1,0,IF(C384&gt;1,1)))</f>
        <v>1</v>
      </c>
      <c r="C384" s="313" t="n">
        <v>121.673</v>
      </c>
      <c r="D384" s="319"/>
      <c r="E384" s="315" t="s">
        <v>53</v>
      </c>
    </row>
    <row r="385" customFormat="false" ht="15" hidden="false" customHeight="false" outlineLevel="0" collapsed="false">
      <c r="A385" s="318" t="n">
        <v>382</v>
      </c>
      <c r="B385" s="312" t="n">
        <f aca="false">IF(D385="x",0,IF(C385&lt;1,0,IF(C385&gt;1,1)))</f>
        <v>1</v>
      </c>
      <c r="C385" s="313" t="n">
        <v>121.041</v>
      </c>
      <c r="D385" s="319"/>
      <c r="E385" s="315" t="s">
        <v>53</v>
      </c>
    </row>
    <row r="386" customFormat="false" ht="15" hidden="false" customHeight="false" outlineLevel="0" collapsed="false">
      <c r="A386" s="316" t="n">
        <v>383</v>
      </c>
      <c r="B386" s="312" t="n">
        <f aca="false">IF(D386="x",0,IF(C386&lt;1,0,IF(C386&gt;1,1)))</f>
        <v>0</v>
      </c>
      <c r="C386" s="207"/>
      <c r="D386" s="319"/>
      <c r="E386" s="315" t="s">
        <v>53</v>
      </c>
    </row>
    <row r="387" customFormat="false" ht="15" hidden="false" customHeight="false" outlineLevel="0" collapsed="false">
      <c r="A387" s="318" t="n">
        <v>384</v>
      </c>
      <c r="B387" s="312" t="n">
        <f aca="false">IF(D387="x",0,IF(C387&lt;1,0,IF(C387&gt;1,1)))</f>
        <v>1</v>
      </c>
      <c r="C387" s="313" t="n">
        <v>121.776</v>
      </c>
      <c r="D387" s="319"/>
      <c r="E387" s="315" t="s">
        <v>53</v>
      </c>
    </row>
    <row r="388" customFormat="false" ht="15" hidden="false" customHeight="false" outlineLevel="0" collapsed="false">
      <c r="A388" s="318" t="n">
        <v>385</v>
      </c>
      <c r="B388" s="312" t="n">
        <f aca="false">IF(D388="x",0,IF(C388&lt;1,0,IF(C388&gt;1,1)))</f>
        <v>0</v>
      </c>
      <c r="C388" s="207"/>
      <c r="D388" s="319"/>
      <c r="E388" s="315" t="s">
        <v>53</v>
      </c>
    </row>
    <row r="389" customFormat="false" ht="15" hidden="false" customHeight="false" outlineLevel="0" collapsed="false">
      <c r="A389" s="316" t="n">
        <v>386</v>
      </c>
      <c r="B389" s="312" t="n">
        <f aca="false">IF(D389="x",0,IF(C389&lt;1,0,IF(C389&gt;1,1)))</f>
        <v>1</v>
      </c>
      <c r="C389" s="313" t="n">
        <v>121.691</v>
      </c>
      <c r="D389" s="319"/>
      <c r="E389" s="315" t="s">
        <v>53</v>
      </c>
    </row>
    <row r="390" customFormat="false" ht="15" hidden="false" customHeight="false" outlineLevel="0" collapsed="false">
      <c r="A390" s="318" t="n">
        <v>387</v>
      </c>
      <c r="B390" s="312" t="n">
        <f aca="false">IF(D390="x",0,IF(C390&lt;1,0,IF(C390&gt;1,1)))</f>
        <v>0</v>
      </c>
      <c r="C390" s="207"/>
      <c r="D390" s="319"/>
      <c r="E390" s="315" t="s">
        <v>53</v>
      </c>
    </row>
    <row r="391" customFormat="false" ht="15" hidden="false" customHeight="false" outlineLevel="0" collapsed="false">
      <c r="A391" s="318" t="n">
        <v>388</v>
      </c>
      <c r="B391" s="312" t="n">
        <f aca="false">IF(D391="x",0,IF(C391&lt;1,0,IF(C391&gt;1,1)))</f>
        <v>0</v>
      </c>
      <c r="C391" s="207"/>
      <c r="D391" s="319"/>
      <c r="E391" s="315" t="s">
        <v>53</v>
      </c>
    </row>
    <row r="392" customFormat="false" ht="15" hidden="false" customHeight="false" outlineLevel="0" collapsed="false">
      <c r="A392" s="316" t="n">
        <v>389</v>
      </c>
      <c r="B392" s="312" t="n">
        <f aca="false">IF(D392="x",0,IF(C392&lt;1,0,IF(C392&gt;1,1)))</f>
        <v>1</v>
      </c>
      <c r="C392" s="313" t="n">
        <v>119.222</v>
      </c>
      <c r="D392" s="319"/>
      <c r="E392" s="315" t="s">
        <v>53</v>
      </c>
    </row>
    <row r="393" customFormat="false" ht="15" hidden="false" customHeight="false" outlineLevel="0" collapsed="false">
      <c r="A393" s="318" t="n">
        <v>390</v>
      </c>
      <c r="B393" s="312" t="n">
        <f aca="false">IF(D393="x",0,IF(C393&lt;1,0,IF(C393&gt;1,1)))</f>
        <v>0</v>
      </c>
      <c r="C393" s="207"/>
      <c r="D393" s="319"/>
      <c r="E393" s="315" t="s">
        <v>53</v>
      </c>
    </row>
    <row r="394" customFormat="false" ht="15" hidden="false" customHeight="false" outlineLevel="0" collapsed="false">
      <c r="A394" s="318" t="n">
        <v>391</v>
      </c>
      <c r="B394" s="312" t="n">
        <f aca="false">IF(D394="x",0,IF(C394&lt;1,0,IF(C394&gt;1,1)))</f>
        <v>1</v>
      </c>
      <c r="C394" s="313" t="n">
        <v>119.569</v>
      </c>
      <c r="D394" s="319"/>
      <c r="E394" s="315" t="s">
        <v>53</v>
      </c>
    </row>
    <row r="395" customFormat="false" ht="15" hidden="false" customHeight="false" outlineLevel="0" collapsed="false">
      <c r="A395" s="316" t="n">
        <v>392</v>
      </c>
      <c r="B395" s="312" t="n">
        <f aca="false">IF(D395="x",0,IF(C395&lt;1,0,IF(C395&gt;1,1)))</f>
        <v>1</v>
      </c>
      <c r="C395" s="313" t="n">
        <v>122.365</v>
      </c>
      <c r="D395" s="319"/>
      <c r="E395" s="315" t="s">
        <v>53</v>
      </c>
    </row>
    <row r="396" customFormat="false" ht="15" hidden="false" customHeight="false" outlineLevel="0" collapsed="false">
      <c r="A396" s="318" t="n">
        <v>393</v>
      </c>
      <c r="B396" s="312" t="n">
        <f aca="false">IF(D396="x",0,IF(C396&lt;1,0,IF(C396&gt;1,1)))</f>
        <v>0</v>
      </c>
      <c r="C396" s="207"/>
      <c r="D396" s="319"/>
      <c r="E396" s="315" t="s">
        <v>53</v>
      </c>
    </row>
    <row r="397" customFormat="false" ht="15" hidden="false" customHeight="false" outlineLevel="0" collapsed="false">
      <c r="A397" s="318" t="n">
        <v>394</v>
      </c>
      <c r="B397" s="312" t="n">
        <f aca="false">IF(D397="x",0,IF(C397&lt;1,0,IF(C397&gt;1,1)))</f>
        <v>0</v>
      </c>
      <c r="C397" s="207"/>
      <c r="D397" s="319"/>
      <c r="E397" s="315" t="s">
        <v>53</v>
      </c>
    </row>
    <row r="398" customFormat="false" ht="15" hidden="false" customHeight="false" outlineLevel="0" collapsed="false">
      <c r="A398" s="316" t="n">
        <v>395</v>
      </c>
      <c r="B398" s="312" t="n">
        <f aca="false">IF(D398="x",0,IF(C398&lt;1,0,IF(C398&gt;1,1)))</f>
        <v>0</v>
      </c>
      <c r="C398" s="207"/>
      <c r="D398" s="319"/>
      <c r="E398" s="315" t="s">
        <v>53</v>
      </c>
    </row>
    <row r="399" customFormat="false" ht="15" hidden="false" customHeight="false" outlineLevel="0" collapsed="false">
      <c r="A399" s="318" t="n">
        <v>396</v>
      </c>
      <c r="B399" s="312" t="n">
        <f aca="false">IF(D399="x",0,IF(C399&lt;1,0,IF(C399&gt;1,1)))</f>
        <v>0</v>
      </c>
      <c r="C399" s="207"/>
      <c r="D399" s="319"/>
      <c r="E399" s="315" t="s">
        <v>53</v>
      </c>
    </row>
    <row r="400" customFormat="false" ht="15" hidden="false" customHeight="false" outlineLevel="0" collapsed="false">
      <c r="A400" s="318" t="n">
        <v>397</v>
      </c>
      <c r="B400" s="312" t="n">
        <f aca="false">IF(D400="x",0,IF(C400&lt;1,0,IF(C400&gt;1,1)))</f>
        <v>1</v>
      </c>
      <c r="C400" s="313" t="n">
        <v>120.962</v>
      </c>
      <c r="D400" s="319"/>
      <c r="E400" s="315" t="s">
        <v>53</v>
      </c>
    </row>
    <row r="401" customFormat="false" ht="15" hidden="false" customHeight="false" outlineLevel="0" collapsed="false">
      <c r="A401" s="316" t="n">
        <v>398</v>
      </c>
      <c r="B401" s="312" t="n">
        <f aca="false">IF(D401="x",0,IF(C401&lt;1,0,IF(C401&gt;1,1)))</f>
        <v>1</v>
      </c>
      <c r="C401" s="313" t="n">
        <v>120.586</v>
      </c>
      <c r="D401" s="319"/>
      <c r="E401" s="315" t="s">
        <v>53</v>
      </c>
    </row>
    <row r="402" customFormat="false" ht="15" hidden="false" customHeight="false" outlineLevel="0" collapsed="false">
      <c r="A402" s="318" t="n">
        <v>399</v>
      </c>
      <c r="B402" s="312" t="n">
        <f aca="false">IF(D402="x",0,IF(C402&lt;1,0,IF(C402&gt;1,1)))</f>
        <v>1</v>
      </c>
      <c r="C402" s="313" t="n">
        <v>115.433</v>
      </c>
      <c r="D402" s="319"/>
      <c r="E402" s="315" t="s">
        <v>53</v>
      </c>
    </row>
    <row r="403" customFormat="false" ht="15" hidden="false" customHeight="false" outlineLevel="0" collapsed="false">
      <c r="A403" s="318" t="n">
        <v>400</v>
      </c>
      <c r="B403" s="312" t="n">
        <f aca="false">IF(D403="x",0,IF(C403&lt;1,0,IF(C403&gt;1,1)))</f>
        <v>0</v>
      </c>
      <c r="C403" s="207"/>
      <c r="D403" s="319"/>
      <c r="E403" s="315" t="s">
        <v>53</v>
      </c>
    </row>
    <row r="404" customFormat="false" ht="15" hidden="false" customHeight="false" outlineLevel="0" collapsed="false">
      <c r="A404" s="316" t="n">
        <v>401</v>
      </c>
      <c r="B404" s="312" t="n">
        <f aca="false">IF(D404="x",0,IF(C404&lt;1,0,IF(C404&gt;1,1)))</f>
        <v>1</v>
      </c>
      <c r="C404" s="313" t="n">
        <v>121.398</v>
      </c>
      <c r="D404" s="319"/>
      <c r="E404" s="315" t="s">
        <v>53</v>
      </c>
    </row>
    <row r="405" customFormat="false" ht="15" hidden="false" customHeight="false" outlineLevel="0" collapsed="false">
      <c r="A405" s="318" t="n">
        <v>402</v>
      </c>
      <c r="B405" s="312" t="n">
        <f aca="false">IF(D405="x",0,IF(C405&lt;1,0,IF(C405&gt;1,1)))</f>
        <v>1</v>
      </c>
      <c r="C405" s="313" t="n">
        <v>121.296</v>
      </c>
      <c r="D405" s="319"/>
      <c r="E405" s="315" t="s">
        <v>53</v>
      </c>
    </row>
    <row r="406" customFormat="false" ht="15" hidden="false" customHeight="false" outlineLevel="0" collapsed="false">
      <c r="A406" s="318" t="n">
        <v>403</v>
      </c>
      <c r="B406" s="312" t="n">
        <f aca="false">IF(D406="x",0,IF(C406&lt;1,0,IF(C406&gt;1,1)))</f>
        <v>1</v>
      </c>
      <c r="C406" s="313" t="n">
        <v>120.544</v>
      </c>
      <c r="D406" s="319"/>
      <c r="E406" s="315" t="s">
        <v>53</v>
      </c>
    </row>
    <row r="407" customFormat="false" ht="15" hidden="false" customHeight="false" outlineLevel="0" collapsed="false">
      <c r="A407" s="316" t="n">
        <v>404</v>
      </c>
      <c r="B407" s="312" t="n">
        <f aca="false">IF(D407="x",0,IF(C407&lt;1,0,IF(C407&gt;1,1)))</f>
        <v>1</v>
      </c>
      <c r="C407" s="313" t="n">
        <v>115.873</v>
      </c>
      <c r="D407" s="319"/>
      <c r="E407" s="315" t="s">
        <v>53</v>
      </c>
    </row>
    <row r="408" customFormat="false" ht="15" hidden="false" customHeight="false" outlineLevel="0" collapsed="false">
      <c r="A408" s="318" t="n">
        <v>405</v>
      </c>
      <c r="B408" s="312" t="n">
        <f aca="false">IF(D408="x",0,IF(C408&lt;1,0,IF(C408&gt;1,1)))</f>
        <v>0</v>
      </c>
      <c r="C408" s="207"/>
      <c r="D408" s="319"/>
      <c r="E408" s="315" t="s">
        <v>53</v>
      </c>
    </row>
    <row r="409" customFormat="false" ht="15" hidden="false" customHeight="false" outlineLevel="0" collapsed="false">
      <c r="A409" s="318" t="n">
        <v>406</v>
      </c>
      <c r="B409" s="312" t="n">
        <f aca="false">IF(D409="x",0,IF(C409&lt;1,0,IF(C409&gt;1,1)))</f>
        <v>0</v>
      </c>
      <c r="C409" s="207"/>
      <c r="D409" s="319"/>
      <c r="E409" s="315" t="s">
        <v>53</v>
      </c>
    </row>
    <row r="410" customFormat="false" ht="15" hidden="false" customHeight="false" outlineLevel="0" collapsed="false">
      <c r="A410" s="316" t="n">
        <v>407</v>
      </c>
      <c r="B410" s="312" t="n">
        <f aca="false">IF(D410="x",0,IF(C410&lt;1,0,IF(C410&gt;1,1)))</f>
        <v>1</v>
      </c>
      <c r="C410" s="313" t="n">
        <v>120.282</v>
      </c>
      <c r="D410" s="319"/>
      <c r="E410" s="315" t="s">
        <v>53</v>
      </c>
    </row>
    <row r="411" customFormat="false" ht="15" hidden="false" customHeight="false" outlineLevel="0" collapsed="false">
      <c r="A411" s="318" t="n">
        <v>408</v>
      </c>
      <c r="B411" s="312" t="n">
        <f aca="false">IF(D411="x",0,IF(C411&lt;1,0,IF(C411&gt;1,1)))</f>
        <v>0</v>
      </c>
      <c r="C411" s="207"/>
      <c r="D411" s="319"/>
      <c r="E411" s="315" t="s">
        <v>53</v>
      </c>
    </row>
    <row r="412" customFormat="false" ht="15" hidden="false" customHeight="false" outlineLevel="0" collapsed="false">
      <c r="A412" s="316" t="n">
        <v>409</v>
      </c>
      <c r="B412" s="312" t="n">
        <f aca="false">IF(D412="x",0,IF(C412&lt;1,0,IF(C412&gt;1,1)))</f>
        <v>0</v>
      </c>
      <c r="C412" s="207"/>
      <c r="D412" s="319"/>
      <c r="E412" s="315" t="s">
        <v>53</v>
      </c>
    </row>
    <row r="413" customFormat="false" ht="15" hidden="false" customHeight="false" outlineLevel="0" collapsed="false">
      <c r="A413" s="318" t="n">
        <v>410</v>
      </c>
      <c r="B413" s="312" t="n">
        <f aca="false">IF(D413="x",0,IF(C413&lt;1,0,IF(C413&gt;1,1)))</f>
        <v>1</v>
      </c>
      <c r="C413" s="313" t="n">
        <v>120.628</v>
      </c>
      <c r="D413" s="319"/>
      <c r="E413" s="315" t="s">
        <v>53</v>
      </c>
    </row>
    <row r="414" customFormat="false" ht="15" hidden="false" customHeight="false" outlineLevel="0" collapsed="false">
      <c r="A414" s="316" t="n">
        <v>411</v>
      </c>
      <c r="B414" s="312" t="n">
        <f aca="false">IF(D414="x",0,IF(C414&lt;1,0,IF(C414&gt;1,1)))</f>
        <v>1</v>
      </c>
      <c r="C414" s="313" t="n">
        <v>118.433</v>
      </c>
      <c r="D414" s="319"/>
      <c r="E414" s="315" t="s">
        <v>53</v>
      </c>
    </row>
    <row r="415" customFormat="false" ht="15" hidden="false" customHeight="false" outlineLevel="0" collapsed="false">
      <c r="A415" s="318" t="n">
        <v>412</v>
      </c>
      <c r="B415" s="312" t="n">
        <f aca="false">IF(D415="x",0,IF(C415&lt;1,0,IF(C415&gt;1,1)))</f>
        <v>0</v>
      </c>
      <c r="C415" s="207"/>
      <c r="D415" s="319"/>
      <c r="E415" s="315" t="s">
        <v>53</v>
      </c>
    </row>
    <row r="416" customFormat="false" ht="15" hidden="false" customHeight="false" outlineLevel="0" collapsed="false">
      <c r="A416" s="316" t="n">
        <v>413</v>
      </c>
      <c r="B416" s="312" t="n">
        <f aca="false">IF(D416="x",0,IF(C416&lt;1,0,IF(C416&gt;1,1)))</f>
        <v>1</v>
      </c>
      <c r="C416" s="313" t="n">
        <v>121.582</v>
      </c>
      <c r="D416" s="319"/>
      <c r="E416" s="315" t="s">
        <v>53</v>
      </c>
    </row>
    <row r="417" customFormat="false" ht="15" hidden="false" customHeight="false" outlineLevel="0" collapsed="false">
      <c r="A417" s="318" t="n">
        <v>414</v>
      </c>
      <c r="B417" s="312" t="n">
        <f aca="false">IF(D417="x",0,IF(C417&lt;1,0,IF(C417&gt;1,1)))</f>
        <v>1</v>
      </c>
      <c r="C417" s="313" t="n">
        <v>121.424</v>
      </c>
      <c r="D417" s="319"/>
      <c r="E417" s="315" t="s">
        <v>53</v>
      </c>
    </row>
    <row r="418" customFormat="false" ht="15" hidden="false" customHeight="false" outlineLevel="0" collapsed="false">
      <c r="A418" s="316" t="n">
        <v>415</v>
      </c>
      <c r="B418" s="312" t="n">
        <f aca="false">IF(D418="x",0,IF(C418&lt;1,0,IF(C418&gt;1,1)))</f>
        <v>0</v>
      </c>
      <c r="C418" s="207"/>
      <c r="D418" s="319"/>
      <c r="E418" s="315" t="s">
        <v>53</v>
      </c>
    </row>
    <row r="419" customFormat="false" ht="15" hidden="false" customHeight="false" outlineLevel="0" collapsed="false">
      <c r="A419" s="318" t="n">
        <v>416</v>
      </c>
      <c r="B419" s="312" t="n">
        <f aca="false">IF(D419="x",0,IF(C419&lt;1,0,IF(C419&gt;1,1)))</f>
        <v>1</v>
      </c>
      <c r="C419" s="313" t="n">
        <v>119.984</v>
      </c>
      <c r="D419" s="319"/>
      <c r="E419" s="315" t="s">
        <v>53</v>
      </c>
    </row>
    <row r="420" customFormat="false" ht="15" hidden="false" customHeight="false" outlineLevel="0" collapsed="false">
      <c r="A420" s="316" t="n">
        <v>417</v>
      </c>
      <c r="B420" s="312" t="n">
        <f aca="false">IF(D420="x",0,IF(C420&lt;1,0,IF(C420&gt;1,1)))</f>
        <v>1</v>
      </c>
      <c r="C420" s="313" t="n">
        <v>120.583</v>
      </c>
      <c r="D420" s="319"/>
      <c r="E420" s="315" t="s">
        <v>53</v>
      </c>
    </row>
    <row r="421" customFormat="false" ht="15" hidden="false" customHeight="false" outlineLevel="0" collapsed="false">
      <c r="A421" s="318" t="n">
        <v>418</v>
      </c>
      <c r="B421" s="312" t="n">
        <f aca="false">IF(D421="x",0,IF(C421&lt;1,0,IF(C421&gt;1,1)))</f>
        <v>1</v>
      </c>
      <c r="C421" s="313" t="n">
        <v>118.284</v>
      </c>
      <c r="D421" s="319"/>
      <c r="E421" s="315" t="s">
        <v>53</v>
      </c>
    </row>
    <row r="422" customFormat="false" ht="15" hidden="false" customHeight="false" outlineLevel="0" collapsed="false">
      <c r="A422" s="316" t="n">
        <v>419</v>
      </c>
      <c r="B422" s="312" t="n">
        <f aca="false">IF(D422="x",0,IF(C422&lt;1,0,IF(C422&gt;1,1)))</f>
        <v>1</v>
      </c>
      <c r="C422" s="313" t="n">
        <v>112.074</v>
      </c>
      <c r="D422" s="319"/>
      <c r="E422" s="315" t="s">
        <v>53</v>
      </c>
    </row>
    <row r="423" customFormat="false" ht="15" hidden="false" customHeight="false" outlineLevel="0" collapsed="false">
      <c r="A423" s="318" t="n">
        <v>420</v>
      </c>
      <c r="B423" s="312" t="n">
        <f aca="false">IF(D423="x",0,IF(C423&lt;1,0,IF(C423&gt;1,1)))</f>
        <v>0</v>
      </c>
      <c r="C423" s="207"/>
      <c r="D423" s="319"/>
      <c r="E423" s="315" t="s">
        <v>53</v>
      </c>
    </row>
    <row r="424" customFormat="false" ht="15" hidden="false" customHeight="false" outlineLevel="0" collapsed="false">
      <c r="A424" s="316" t="n">
        <v>421</v>
      </c>
      <c r="B424" s="312" t="n">
        <f aca="false">IF(D424="x",0,IF(C424&lt;1,0,IF(C424&gt;1,1)))</f>
        <v>0</v>
      </c>
      <c r="C424" s="207"/>
      <c r="D424" s="319"/>
      <c r="E424" s="315" t="s">
        <v>53</v>
      </c>
    </row>
    <row r="425" customFormat="false" ht="15" hidden="false" customHeight="false" outlineLevel="0" collapsed="false">
      <c r="A425" s="318" t="n">
        <v>422</v>
      </c>
      <c r="B425" s="312" t="n">
        <f aca="false">IF(D425="x",0,IF(C425&lt;1,0,IF(C425&gt;1,1)))</f>
        <v>1</v>
      </c>
      <c r="C425" s="313" t="n">
        <v>120.904</v>
      </c>
      <c r="D425" s="319"/>
      <c r="E425" s="315" t="s">
        <v>53</v>
      </c>
    </row>
    <row r="426" customFormat="false" ht="15" hidden="false" customHeight="false" outlineLevel="0" collapsed="false">
      <c r="A426" s="316" t="n">
        <v>423</v>
      </c>
      <c r="B426" s="312" t="n">
        <f aca="false">IF(D426="x",0,IF(C426&lt;1,0,IF(C426&gt;1,1)))</f>
        <v>0</v>
      </c>
      <c r="C426" s="207"/>
      <c r="D426" s="319"/>
      <c r="E426" s="315" t="s">
        <v>53</v>
      </c>
    </row>
    <row r="427" customFormat="false" ht="15" hidden="false" customHeight="false" outlineLevel="0" collapsed="false">
      <c r="A427" s="318" t="n">
        <v>424</v>
      </c>
      <c r="B427" s="312" t="n">
        <f aca="false">IF(D427="x",0,IF(C427&lt;1,0,IF(C427&gt;1,1)))</f>
        <v>1</v>
      </c>
      <c r="C427" s="313" t="n">
        <v>120.318</v>
      </c>
      <c r="D427" s="319"/>
      <c r="E427" s="315" t="s">
        <v>53</v>
      </c>
    </row>
    <row r="428" customFormat="false" ht="15" hidden="false" customHeight="false" outlineLevel="0" collapsed="false">
      <c r="A428" s="316" t="n">
        <v>425</v>
      </c>
      <c r="B428" s="312" t="n">
        <f aca="false">IF(D428="x",0,IF(C428&lt;1,0,IF(C428&gt;1,1)))</f>
        <v>1</v>
      </c>
      <c r="C428" s="313" t="n">
        <v>117.51</v>
      </c>
      <c r="D428" s="319"/>
      <c r="E428" s="315" t="s">
        <v>53</v>
      </c>
    </row>
    <row r="429" customFormat="false" ht="15" hidden="false" customHeight="false" outlineLevel="0" collapsed="false">
      <c r="A429" s="318" t="n">
        <v>426</v>
      </c>
      <c r="B429" s="312" t="n">
        <f aca="false">IF(D429="x",0,IF(C429&lt;1,0,IF(C429&gt;1,1)))</f>
        <v>1</v>
      </c>
      <c r="C429" s="313" t="n">
        <v>121.864</v>
      </c>
      <c r="D429" s="319"/>
      <c r="E429" s="315" t="s">
        <v>53</v>
      </c>
    </row>
    <row r="430" customFormat="false" ht="15" hidden="false" customHeight="false" outlineLevel="0" collapsed="false">
      <c r="A430" s="316" t="n">
        <v>427</v>
      </c>
      <c r="B430" s="312" t="n">
        <f aca="false">IF(D430="x",0,IF(C430&lt;1,0,IF(C430&gt;1,1)))</f>
        <v>0</v>
      </c>
      <c r="C430" s="207"/>
      <c r="D430" s="319"/>
      <c r="E430" s="315" t="s">
        <v>53</v>
      </c>
    </row>
    <row r="431" customFormat="false" ht="15" hidden="false" customHeight="false" outlineLevel="0" collapsed="false">
      <c r="A431" s="318" t="n">
        <v>428</v>
      </c>
      <c r="B431" s="312" t="n">
        <f aca="false">IF(D431="x",0,IF(C431&lt;1,0,IF(C431&gt;1,1)))</f>
        <v>0</v>
      </c>
      <c r="C431" s="207"/>
      <c r="D431" s="319"/>
      <c r="E431" s="315" t="s">
        <v>53</v>
      </c>
    </row>
    <row r="432" customFormat="false" ht="15" hidden="false" customHeight="false" outlineLevel="0" collapsed="false">
      <c r="A432" s="316" t="n">
        <v>429</v>
      </c>
      <c r="B432" s="312" t="n">
        <f aca="false">IF(D432="x",0,IF(C432&lt;1,0,IF(C432&gt;1,1)))</f>
        <v>1</v>
      </c>
      <c r="C432" s="313" t="n">
        <v>121.103</v>
      </c>
      <c r="D432" s="319"/>
      <c r="E432" s="315" t="s">
        <v>53</v>
      </c>
    </row>
    <row r="433" customFormat="false" ht="15" hidden="false" customHeight="false" outlineLevel="0" collapsed="false">
      <c r="A433" s="318" t="n">
        <v>430</v>
      </c>
      <c r="B433" s="312" t="n">
        <f aca="false">IF(D433="x",0,IF(C433&lt;1,0,IF(C433&gt;1,1)))</f>
        <v>0</v>
      </c>
      <c r="C433" s="207"/>
      <c r="D433" s="319"/>
      <c r="E433" s="315" t="s">
        <v>53</v>
      </c>
    </row>
    <row r="434" customFormat="false" ht="15" hidden="false" customHeight="false" outlineLevel="0" collapsed="false">
      <c r="A434" s="316" t="n">
        <v>431</v>
      </c>
      <c r="B434" s="312" t="n">
        <f aca="false">IF(D434="x",0,IF(C434&lt;1,0,IF(C434&gt;1,1)))</f>
        <v>1</v>
      </c>
      <c r="C434" s="313" t="n">
        <v>120.356</v>
      </c>
      <c r="D434" s="319"/>
      <c r="E434" s="315" t="s">
        <v>53</v>
      </c>
    </row>
    <row r="435" customFormat="false" ht="15" hidden="false" customHeight="false" outlineLevel="0" collapsed="false">
      <c r="A435" s="318" t="n">
        <v>432</v>
      </c>
      <c r="B435" s="312" t="n">
        <f aca="false">IF(D435="x",0,IF(C435&lt;1,0,IF(C435&gt;1,1)))</f>
        <v>1</v>
      </c>
      <c r="C435" s="313" t="n">
        <v>119.336</v>
      </c>
      <c r="D435" s="319"/>
      <c r="E435" s="315" t="s">
        <v>53</v>
      </c>
    </row>
    <row r="436" customFormat="false" ht="15" hidden="false" customHeight="false" outlineLevel="0" collapsed="false">
      <c r="A436" s="316" t="n">
        <v>433</v>
      </c>
      <c r="B436" s="312" t="n">
        <f aca="false">IF(D436="x",0,IF(C436&lt;1,0,IF(C436&gt;1,1)))</f>
        <v>0</v>
      </c>
      <c r="C436" s="207"/>
      <c r="D436" s="319"/>
      <c r="E436" s="315" t="s">
        <v>53</v>
      </c>
    </row>
    <row r="437" customFormat="false" ht="15" hidden="false" customHeight="false" outlineLevel="0" collapsed="false">
      <c r="A437" s="318" t="n">
        <v>434</v>
      </c>
      <c r="B437" s="312" t="n">
        <f aca="false">IF(D437="x",0,IF(C437&lt;1,0,IF(C437&gt;1,1)))</f>
        <v>0</v>
      </c>
      <c r="C437" s="207"/>
      <c r="D437" s="319"/>
      <c r="E437" s="315" t="s">
        <v>53</v>
      </c>
    </row>
    <row r="438" customFormat="false" ht="15" hidden="false" customHeight="false" outlineLevel="0" collapsed="false">
      <c r="A438" s="316" t="n">
        <v>435</v>
      </c>
      <c r="B438" s="312" t="n">
        <f aca="false">IF(D438="x",0,IF(C438&lt;1,0,IF(C438&gt;1,1)))</f>
        <v>1</v>
      </c>
      <c r="C438" s="313" t="n">
        <v>119.803</v>
      </c>
      <c r="D438" s="319"/>
      <c r="E438" s="315" t="s">
        <v>53</v>
      </c>
    </row>
    <row r="439" customFormat="false" ht="15" hidden="false" customHeight="false" outlineLevel="0" collapsed="false">
      <c r="A439" s="318" t="n">
        <v>436</v>
      </c>
      <c r="B439" s="312" t="n">
        <f aca="false">IF(D439="x",0,IF(C439&lt;1,0,IF(C439&gt;1,1)))</f>
        <v>1</v>
      </c>
      <c r="C439" s="313" t="n">
        <v>121.886</v>
      </c>
      <c r="D439" s="319"/>
      <c r="E439" s="315" t="s">
        <v>53</v>
      </c>
    </row>
    <row r="440" customFormat="false" ht="15" hidden="false" customHeight="false" outlineLevel="0" collapsed="false">
      <c r="A440" s="316" t="n">
        <v>437</v>
      </c>
      <c r="B440" s="312" t="n">
        <f aca="false">IF(D440="x",0,IF(C440&lt;1,0,IF(C440&gt;1,1)))</f>
        <v>0</v>
      </c>
      <c r="C440" s="207"/>
      <c r="D440" s="319"/>
      <c r="E440" s="315" t="s">
        <v>53</v>
      </c>
    </row>
    <row r="441" customFormat="false" ht="15" hidden="false" customHeight="false" outlineLevel="0" collapsed="false">
      <c r="A441" s="318" t="n">
        <v>438</v>
      </c>
      <c r="B441" s="312" t="n">
        <f aca="false">IF(D441="x",0,IF(C441&lt;1,0,IF(C441&gt;1,1)))</f>
        <v>1</v>
      </c>
      <c r="C441" s="313" t="n">
        <v>120.5</v>
      </c>
      <c r="D441" s="319"/>
      <c r="E441" s="315" t="s">
        <v>53</v>
      </c>
    </row>
    <row r="442" customFormat="false" ht="15" hidden="false" customHeight="false" outlineLevel="0" collapsed="false">
      <c r="A442" s="316" t="n">
        <v>439</v>
      </c>
      <c r="B442" s="312" t="n">
        <f aca="false">IF(D442="x",0,IF(C442&lt;1,0,IF(C442&gt;1,1)))</f>
        <v>0</v>
      </c>
      <c r="C442" s="207"/>
      <c r="D442" s="319"/>
      <c r="E442" s="315" t="s">
        <v>53</v>
      </c>
    </row>
    <row r="443" customFormat="false" ht="15" hidden="false" customHeight="false" outlineLevel="0" collapsed="false">
      <c r="A443" s="318" t="n">
        <v>440</v>
      </c>
      <c r="B443" s="312" t="n">
        <f aca="false">IF(D443="x",0,IF(C443&lt;1,0,IF(C443&gt;1,1)))</f>
        <v>1</v>
      </c>
      <c r="C443" s="313" t="n">
        <v>112.842</v>
      </c>
      <c r="D443" s="319"/>
      <c r="E443" s="315" t="s">
        <v>53</v>
      </c>
    </row>
    <row r="444" customFormat="false" ht="15" hidden="false" customHeight="false" outlineLevel="0" collapsed="false">
      <c r="A444" s="316" t="n">
        <v>441</v>
      </c>
      <c r="B444" s="312" t="n">
        <f aca="false">IF(D444="x",0,IF(C444&lt;1,0,IF(C444&gt;1,1)))</f>
        <v>0</v>
      </c>
      <c r="C444" s="207"/>
      <c r="D444" s="319"/>
      <c r="E444" s="315" t="s">
        <v>53</v>
      </c>
    </row>
    <row r="445" customFormat="false" ht="15" hidden="false" customHeight="false" outlineLevel="0" collapsed="false">
      <c r="A445" s="318" t="n">
        <v>442</v>
      </c>
      <c r="B445" s="312" t="n">
        <f aca="false">IF(D445="x",0,IF(C445&lt;1,0,IF(C445&gt;1,1)))</f>
        <v>0</v>
      </c>
      <c r="C445" s="207"/>
      <c r="D445" s="319"/>
      <c r="E445" s="315" t="s">
        <v>53</v>
      </c>
    </row>
    <row r="446" customFormat="false" ht="15" hidden="false" customHeight="false" outlineLevel="0" collapsed="false">
      <c r="A446" s="316" t="n">
        <v>443</v>
      </c>
      <c r="B446" s="312" t="n">
        <f aca="false">IF(D446="x",0,IF(C446&lt;1,0,IF(C446&gt;1,1)))</f>
        <v>0</v>
      </c>
      <c r="C446" s="207"/>
      <c r="D446" s="319"/>
      <c r="E446" s="315" t="s">
        <v>53</v>
      </c>
    </row>
    <row r="447" customFormat="false" ht="15" hidden="false" customHeight="false" outlineLevel="0" collapsed="false">
      <c r="A447" s="318" t="n">
        <v>444</v>
      </c>
      <c r="B447" s="312" t="n">
        <f aca="false">IF(D447="x",0,IF(C447&lt;1,0,IF(C447&gt;1,1)))</f>
        <v>0</v>
      </c>
      <c r="C447" s="207"/>
      <c r="D447" s="319"/>
      <c r="E447" s="315" t="s">
        <v>53</v>
      </c>
    </row>
    <row r="448" customFormat="false" ht="15" hidden="false" customHeight="false" outlineLevel="0" collapsed="false">
      <c r="A448" s="316" t="n">
        <v>445</v>
      </c>
      <c r="B448" s="312" t="n">
        <f aca="false">IF(D448="x",0,IF(C448&lt;1,0,IF(C448&gt;1,1)))</f>
        <v>1</v>
      </c>
      <c r="C448" s="313" t="n">
        <v>120.483</v>
      </c>
      <c r="D448" s="319"/>
      <c r="E448" s="315" t="s">
        <v>53</v>
      </c>
    </row>
    <row r="449" customFormat="false" ht="15" hidden="false" customHeight="false" outlineLevel="0" collapsed="false">
      <c r="A449" s="318" t="n">
        <v>446</v>
      </c>
      <c r="B449" s="312" t="n">
        <f aca="false">IF(D449="x",0,IF(C449&lt;1,0,IF(C449&gt;1,1)))</f>
        <v>1</v>
      </c>
      <c r="C449" s="313" t="n">
        <v>119.439</v>
      </c>
      <c r="D449" s="319"/>
      <c r="E449" s="315" t="s">
        <v>53</v>
      </c>
    </row>
    <row r="450" customFormat="false" ht="15" hidden="false" customHeight="false" outlineLevel="0" collapsed="false">
      <c r="A450" s="316" t="n">
        <v>447</v>
      </c>
      <c r="B450" s="312" t="n">
        <f aca="false">IF(D450="x",0,IF(C450&lt;1,0,IF(C450&gt;1,1)))</f>
        <v>1</v>
      </c>
      <c r="C450" s="313" t="n">
        <v>117.168</v>
      </c>
      <c r="D450" s="319"/>
      <c r="E450" s="315" t="s">
        <v>53</v>
      </c>
    </row>
    <row r="451" customFormat="false" ht="15" hidden="false" customHeight="false" outlineLevel="0" collapsed="false">
      <c r="A451" s="318" t="n">
        <v>448</v>
      </c>
      <c r="B451" s="312" t="n">
        <f aca="false">IF(D451="x",0,IF(C451&lt;1,0,IF(C451&gt;1,1)))</f>
        <v>1</v>
      </c>
      <c r="C451" s="313" t="n">
        <v>119.577</v>
      </c>
      <c r="D451" s="319"/>
      <c r="E451" s="315" t="s">
        <v>53</v>
      </c>
    </row>
    <row r="452" customFormat="false" ht="15" hidden="false" customHeight="false" outlineLevel="0" collapsed="false">
      <c r="A452" s="316" t="n">
        <v>449</v>
      </c>
      <c r="B452" s="312" t="n">
        <f aca="false">IF(D452="x",0,IF(C452&lt;1,0,IF(C452&gt;1,1)))</f>
        <v>1</v>
      </c>
      <c r="C452" s="313" t="n">
        <v>119.857</v>
      </c>
      <c r="D452" s="319"/>
      <c r="E452" s="315" t="s">
        <v>53</v>
      </c>
    </row>
    <row r="453" customFormat="false" ht="15" hidden="false" customHeight="false" outlineLevel="0" collapsed="false">
      <c r="A453" s="318" t="n">
        <v>450</v>
      </c>
      <c r="B453" s="312" t="n">
        <f aca="false">IF(D453="x",0,IF(C453&lt;1,0,IF(C453&gt;1,1)))</f>
        <v>0</v>
      </c>
      <c r="C453" s="207"/>
      <c r="D453" s="319"/>
      <c r="E453" s="315" t="s">
        <v>53</v>
      </c>
    </row>
    <row r="454" customFormat="false" ht="15" hidden="false" customHeight="false" outlineLevel="0" collapsed="false">
      <c r="A454" s="316" t="n">
        <v>451</v>
      </c>
      <c r="B454" s="312" t="n">
        <f aca="false">IF(D454="x",0,IF(C454&lt;1,0,IF(C454&gt;1,1)))</f>
        <v>1</v>
      </c>
      <c r="C454" s="313" t="n">
        <v>118.476</v>
      </c>
      <c r="D454" s="319"/>
      <c r="E454" s="315" t="s">
        <v>53</v>
      </c>
    </row>
    <row r="455" customFormat="false" ht="15" hidden="false" customHeight="false" outlineLevel="0" collapsed="false">
      <c r="A455" s="318" t="n">
        <v>452</v>
      </c>
      <c r="B455" s="312" t="n">
        <f aca="false">IF(D455="x",0,IF(C455&lt;1,0,IF(C455&gt;1,1)))</f>
        <v>1</v>
      </c>
      <c r="C455" s="313" t="n">
        <v>117.9</v>
      </c>
      <c r="D455" s="319"/>
      <c r="E455" s="315" t="s">
        <v>53</v>
      </c>
    </row>
    <row r="456" customFormat="false" ht="15" hidden="false" customHeight="false" outlineLevel="0" collapsed="false">
      <c r="A456" s="316" t="n">
        <v>453</v>
      </c>
      <c r="B456" s="312" t="n">
        <f aca="false">IF(D456="x",0,IF(C456&lt;1,0,IF(C456&gt;1,1)))</f>
        <v>1</v>
      </c>
      <c r="C456" s="313" t="n">
        <v>119.082</v>
      </c>
      <c r="D456" s="319"/>
      <c r="E456" s="315" t="s">
        <v>53</v>
      </c>
    </row>
    <row r="457" customFormat="false" ht="15" hidden="false" customHeight="false" outlineLevel="0" collapsed="false">
      <c r="A457" s="318" t="n">
        <v>454</v>
      </c>
      <c r="B457" s="312" t="n">
        <f aca="false">IF(D457="x",0,IF(C457&lt;1,0,IF(C457&gt;1,1)))</f>
        <v>1</v>
      </c>
      <c r="C457" s="313" t="n">
        <v>119.215</v>
      </c>
      <c r="D457" s="319"/>
      <c r="E457" s="315" t="s">
        <v>53</v>
      </c>
    </row>
    <row r="458" customFormat="false" ht="15" hidden="false" customHeight="false" outlineLevel="0" collapsed="false">
      <c r="A458" s="316" t="n">
        <v>455</v>
      </c>
      <c r="B458" s="312" t="n">
        <f aca="false">IF(D458="x",0,IF(C458&lt;1,0,IF(C458&gt;1,1)))</f>
        <v>1</v>
      </c>
      <c r="C458" s="313" t="n">
        <v>116.06</v>
      </c>
      <c r="D458" s="319"/>
      <c r="E458" s="315" t="s">
        <v>53</v>
      </c>
    </row>
    <row r="459" customFormat="false" ht="15" hidden="false" customHeight="false" outlineLevel="0" collapsed="false">
      <c r="A459" s="318" t="n">
        <v>456</v>
      </c>
      <c r="B459" s="312" t="n">
        <f aca="false">IF(D459="x",0,IF(C459&lt;1,0,IF(C459&gt;1,1)))</f>
        <v>0</v>
      </c>
      <c r="C459" s="207"/>
      <c r="D459" s="319"/>
      <c r="E459" s="315" t="s">
        <v>53</v>
      </c>
    </row>
    <row r="460" customFormat="false" ht="15" hidden="false" customHeight="false" outlineLevel="0" collapsed="false">
      <c r="A460" s="316" t="n">
        <v>457</v>
      </c>
      <c r="B460" s="312" t="n">
        <f aca="false">IF(D460="x",0,IF(C460&lt;1,0,IF(C460&gt;1,1)))</f>
        <v>1</v>
      </c>
      <c r="C460" s="313" t="n">
        <v>118.747</v>
      </c>
      <c r="D460" s="319"/>
      <c r="E460" s="315" t="s">
        <v>53</v>
      </c>
    </row>
    <row r="461" customFormat="false" ht="15" hidden="false" customHeight="false" outlineLevel="0" collapsed="false">
      <c r="A461" s="318" t="n">
        <v>458</v>
      </c>
      <c r="B461" s="312" t="n">
        <f aca="false">IF(D461="x",0,IF(C461&lt;1,0,IF(C461&gt;1,1)))</f>
        <v>1</v>
      </c>
      <c r="C461" s="313" t="n">
        <v>117.794</v>
      </c>
      <c r="D461" s="319"/>
      <c r="E461" s="315" t="s">
        <v>53</v>
      </c>
    </row>
    <row r="462" customFormat="false" ht="15" hidden="false" customHeight="false" outlineLevel="0" collapsed="false">
      <c r="A462" s="316" t="n">
        <v>459</v>
      </c>
      <c r="B462" s="312" t="n">
        <f aca="false">IF(D462="x",0,IF(C462&lt;1,0,IF(C462&gt;1,1)))</f>
        <v>1</v>
      </c>
      <c r="C462" s="313" t="n">
        <v>119.392</v>
      </c>
      <c r="D462" s="319"/>
      <c r="E462" s="315" t="s">
        <v>53</v>
      </c>
    </row>
    <row r="463" customFormat="false" ht="15" hidden="false" customHeight="false" outlineLevel="0" collapsed="false">
      <c r="A463" s="318" t="n">
        <v>460</v>
      </c>
      <c r="B463" s="312" t="n">
        <f aca="false">IF(D463="x",0,IF(C463&lt;1,0,IF(C463&gt;1,1)))</f>
        <v>1</v>
      </c>
      <c r="C463" s="313" t="n">
        <v>119.228</v>
      </c>
      <c r="D463" s="319"/>
      <c r="E463" s="315" t="s">
        <v>53</v>
      </c>
    </row>
    <row r="464" customFormat="false" ht="15" hidden="false" customHeight="false" outlineLevel="0" collapsed="false">
      <c r="A464" s="316" t="n">
        <v>461</v>
      </c>
      <c r="B464" s="312" t="n">
        <f aca="false">IF(D464="x",0,IF(C464&lt;1,0,IF(C464&gt;1,1)))</f>
        <v>0</v>
      </c>
      <c r="C464" s="207"/>
      <c r="D464" s="319"/>
      <c r="E464" s="315" t="s">
        <v>53</v>
      </c>
    </row>
    <row r="465" customFormat="false" ht="15" hidden="false" customHeight="false" outlineLevel="0" collapsed="false">
      <c r="A465" s="318" t="n">
        <v>462</v>
      </c>
      <c r="B465" s="312" t="n">
        <f aca="false">IF(D465="x",0,IF(C465&lt;1,0,IF(C465&gt;1,1)))</f>
        <v>1</v>
      </c>
      <c r="C465" s="313" t="n">
        <v>119.66</v>
      </c>
      <c r="D465" s="319"/>
      <c r="E465" s="315" t="s">
        <v>53</v>
      </c>
    </row>
    <row r="466" customFormat="false" ht="15" hidden="false" customHeight="false" outlineLevel="0" collapsed="false">
      <c r="A466" s="316" t="n">
        <v>463</v>
      </c>
      <c r="B466" s="312" t="n">
        <f aca="false">IF(D466="x",0,IF(C466&lt;1,0,IF(C466&gt;1,1)))</f>
        <v>1</v>
      </c>
      <c r="C466" s="313" t="n">
        <v>119.975</v>
      </c>
      <c r="D466" s="319"/>
      <c r="E466" s="315" t="s">
        <v>53</v>
      </c>
    </row>
    <row r="467" customFormat="false" ht="15" hidden="false" customHeight="false" outlineLevel="0" collapsed="false">
      <c r="A467" s="318" t="n">
        <v>464</v>
      </c>
      <c r="B467" s="312" t="n">
        <f aca="false">IF(D467="x",0,IF(C467&lt;1,0,IF(C467&gt;1,1)))</f>
        <v>0</v>
      </c>
      <c r="C467" s="207"/>
      <c r="D467" s="319"/>
      <c r="E467" s="315" t="s">
        <v>53</v>
      </c>
    </row>
    <row r="468" customFormat="false" ht="15" hidden="false" customHeight="false" outlineLevel="0" collapsed="false">
      <c r="A468" s="316" t="n">
        <v>465</v>
      </c>
      <c r="B468" s="312" t="n">
        <f aca="false">IF(D468="x",0,IF(C468&lt;1,0,IF(C468&gt;1,1)))</f>
        <v>1</v>
      </c>
      <c r="C468" s="313" t="n">
        <v>117.923</v>
      </c>
      <c r="D468" s="319"/>
      <c r="E468" s="315" t="s">
        <v>53</v>
      </c>
    </row>
    <row r="469" customFormat="false" ht="15" hidden="false" customHeight="false" outlineLevel="0" collapsed="false">
      <c r="A469" s="318" t="n">
        <v>466</v>
      </c>
      <c r="B469" s="312" t="n">
        <f aca="false">IF(D469="x",0,IF(C469&lt;1,0,IF(C469&gt;1,1)))</f>
        <v>0</v>
      </c>
      <c r="C469" s="207"/>
      <c r="D469" s="319"/>
      <c r="E469" s="315" t="s">
        <v>53</v>
      </c>
    </row>
    <row r="470" customFormat="false" ht="15" hidden="false" customHeight="false" outlineLevel="0" collapsed="false">
      <c r="A470" s="316" t="n">
        <v>467</v>
      </c>
      <c r="B470" s="312" t="n">
        <f aca="false">IF(D470="x",0,IF(C470&lt;1,0,IF(C470&gt;1,1)))</f>
        <v>1</v>
      </c>
      <c r="C470" s="313" t="n">
        <v>119.417</v>
      </c>
      <c r="D470" s="319"/>
      <c r="E470" s="315" t="s">
        <v>53</v>
      </c>
    </row>
    <row r="471" customFormat="false" ht="15" hidden="false" customHeight="false" outlineLevel="0" collapsed="false">
      <c r="A471" s="318" t="n">
        <v>468</v>
      </c>
      <c r="B471" s="312" t="n">
        <f aca="false">IF(D471="x",0,IF(C471&lt;1,0,IF(C471&gt;1,1)))</f>
        <v>0</v>
      </c>
      <c r="C471" s="207"/>
      <c r="D471" s="319"/>
      <c r="E471" s="315" t="s">
        <v>53</v>
      </c>
    </row>
    <row r="472" customFormat="false" ht="15" hidden="false" customHeight="false" outlineLevel="0" collapsed="false">
      <c r="A472" s="316" t="n">
        <v>469</v>
      </c>
      <c r="B472" s="312" t="n">
        <f aca="false">IF(D472="x",0,IF(C472&lt;1,0,IF(C472&gt;1,1)))</f>
        <v>1</v>
      </c>
      <c r="C472" s="313" t="n">
        <v>120.43</v>
      </c>
      <c r="D472" s="319"/>
      <c r="E472" s="315" t="s">
        <v>53</v>
      </c>
    </row>
    <row r="473" customFormat="false" ht="15" hidden="false" customHeight="false" outlineLevel="0" collapsed="false">
      <c r="A473" s="318" t="n">
        <v>470</v>
      </c>
      <c r="B473" s="312" t="n">
        <f aca="false">IF(D473="x",0,IF(C473&lt;1,0,IF(C473&gt;1,1)))</f>
        <v>1</v>
      </c>
      <c r="C473" s="313" t="n">
        <v>119.922</v>
      </c>
      <c r="D473" s="319"/>
      <c r="E473" s="315" t="s">
        <v>53</v>
      </c>
    </row>
    <row r="474" customFormat="false" ht="15" hidden="false" customHeight="false" outlineLevel="0" collapsed="false">
      <c r="A474" s="316" t="n">
        <v>471</v>
      </c>
      <c r="B474" s="312" t="n">
        <f aca="false">IF(D474="x",0,IF(C474&lt;1,0,IF(C474&gt;1,1)))</f>
        <v>0</v>
      </c>
      <c r="C474" s="207"/>
      <c r="D474" s="319"/>
      <c r="E474" s="315" t="s">
        <v>53</v>
      </c>
    </row>
    <row r="475" customFormat="false" ht="15" hidden="false" customHeight="false" outlineLevel="0" collapsed="false">
      <c r="A475" s="318" t="n">
        <v>472</v>
      </c>
      <c r="B475" s="312" t="n">
        <f aca="false">IF(D475="x",0,IF(C475&lt;1,0,IF(C475&gt;1,1)))</f>
        <v>0</v>
      </c>
      <c r="C475" s="207"/>
      <c r="D475" s="319"/>
      <c r="E475" s="315" t="s">
        <v>53</v>
      </c>
    </row>
    <row r="476" customFormat="false" ht="15" hidden="false" customHeight="false" outlineLevel="0" collapsed="false">
      <c r="A476" s="316" t="n">
        <v>473</v>
      </c>
      <c r="B476" s="312" t="n">
        <f aca="false">IF(D476="x",0,IF(C476&lt;1,0,IF(C476&gt;1,1)))</f>
        <v>1</v>
      </c>
      <c r="C476" s="313" t="n">
        <v>119.656</v>
      </c>
      <c r="D476" s="319"/>
      <c r="E476" s="315" t="s">
        <v>53</v>
      </c>
    </row>
    <row r="477" customFormat="false" ht="15" hidden="false" customHeight="false" outlineLevel="0" collapsed="false">
      <c r="A477" s="318" t="n">
        <v>474</v>
      </c>
      <c r="B477" s="312" t="n">
        <f aca="false">IF(D477="x",0,IF(C477&lt;1,0,IF(C477&gt;1,1)))</f>
        <v>1</v>
      </c>
      <c r="C477" s="313" t="n">
        <v>119.527</v>
      </c>
      <c r="D477" s="319"/>
      <c r="E477" s="315" t="s">
        <v>53</v>
      </c>
    </row>
    <row r="478" customFormat="false" ht="15" hidden="false" customHeight="false" outlineLevel="0" collapsed="false">
      <c r="A478" s="316" t="n">
        <v>475</v>
      </c>
      <c r="B478" s="312" t="n">
        <f aca="false">IF(D478="x",0,IF(C478&lt;1,0,IF(C478&gt;1,1)))</f>
        <v>0</v>
      </c>
      <c r="C478" s="207"/>
      <c r="D478" s="319"/>
      <c r="E478" s="315" t="s">
        <v>53</v>
      </c>
    </row>
    <row r="479" customFormat="false" ht="15" hidden="false" customHeight="false" outlineLevel="0" collapsed="false">
      <c r="A479" s="318" t="n">
        <v>476</v>
      </c>
      <c r="B479" s="312" t="n">
        <f aca="false">IF(D479="x",0,IF(C479&lt;1,0,IF(C479&gt;1,1)))</f>
        <v>0</v>
      </c>
      <c r="C479" s="207"/>
      <c r="D479" s="319"/>
      <c r="E479" s="315" t="s">
        <v>53</v>
      </c>
    </row>
    <row r="480" customFormat="false" ht="15" hidden="false" customHeight="false" outlineLevel="0" collapsed="false">
      <c r="A480" s="316" t="n">
        <v>477</v>
      </c>
      <c r="B480" s="312" t="n">
        <f aca="false">IF(D480="x",0,IF(C480&lt;1,0,IF(C480&gt;1,1)))</f>
        <v>0</v>
      </c>
      <c r="C480" s="207"/>
      <c r="D480" s="319"/>
      <c r="E480" s="315" t="s">
        <v>53</v>
      </c>
    </row>
    <row r="481" customFormat="false" ht="15" hidden="false" customHeight="false" outlineLevel="0" collapsed="false">
      <c r="A481" s="318" t="n">
        <v>478</v>
      </c>
      <c r="B481" s="312" t="n">
        <f aca="false">IF(D481="x",0,IF(C481&lt;1,0,IF(C481&gt;1,1)))</f>
        <v>1</v>
      </c>
      <c r="C481" s="313" t="n">
        <v>119.396</v>
      </c>
      <c r="D481" s="319"/>
      <c r="E481" s="315" t="s">
        <v>53</v>
      </c>
    </row>
    <row r="482" customFormat="false" ht="15" hidden="false" customHeight="false" outlineLevel="0" collapsed="false">
      <c r="A482" s="316" t="n">
        <v>479</v>
      </c>
      <c r="B482" s="312" t="n">
        <f aca="false">IF(D482="x",0,IF(C482&lt;1,0,IF(C482&gt;1,1)))</f>
        <v>0</v>
      </c>
      <c r="C482" s="207"/>
      <c r="D482" s="319"/>
      <c r="E482" s="315" t="s">
        <v>53</v>
      </c>
    </row>
    <row r="483" customFormat="false" ht="15" hidden="false" customHeight="false" outlineLevel="0" collapsed="false">
      <c r="A483" s="318" t="n">
        <v>480</v>
      </c>
      <c r="B483" s="312" t="n">
        <f aca="false">IF(D483="x",0,IF(C483&lt;1,0,IF(C483&gt;1,1)))</f>
        <v>1</v>
      </c>
      <c r="C483" s="313" t="n">
        <v>119.855</v>
      </c>
      <c r="D483" s="319"/>
      <c r="E483" s="315" t="s">
        <v>53</v>
      </c>
    </row>
    <row r="484" customFormat="false" ht="15" hidden="false" customHeight="false" outlineLevel="0" collapsed="false">
      <c r="A484" s="316" t="n">
        <v>481</v>
      </c>
      <c r="B484" s="312" t="n">
        <f aca="false">IF(D484="x",0,IF(C484&lt;1,0,IF(C484&gt;1,1)))</f>
        <v>0</v>
      </c>
      <c r="C484" s="207"/>
      <c r="D484" s="319"/>
      <c r="E484" s="315" t="s">
        <v>53</v>
      </c>
    </row>
    <row r="485" customFormat="false" ht="15" hidden="false" customHeight="false" outlineLevel="0" collapsed="false">
      <c r="A485" s="318" t="n">
        <v>482</v>
      </c>
      <c r="B485" s="312" t="n">
        <f aca="false">IF(D485="x",0,IF(C485&lt;1,0,IF(C485&gt;1,1)))</f>
        <v>1</v>
      </c>
      <c r="C485" s="313" t="n">
        <v>120.238</v>
      </c>
      <c r="D485" s="319"/>
      <c r="E485" s="315" t="s">
        <v>53</v>
      </c>
    </row>
    <row r="486" customFormat="false" ht="15" hidden="false" customHeight="false" outlineLevel="0" collapsed="false">
      <c r="A486" s="316" t="n">
        <v>483</v>
      </c>
      <c r="B486" s="312" t="n">
        <f aca="false">IF(D486="x",0,IF(C486&lt;1,0,IF(C486&gt;1,1)))</f>
        <v>1</v>
      </c>
      <c r="C486" s="313" t="n">
        <v>117.82</v>
      </c>
      <c r="D486" s="319"/>
      <c r="E486" s="315" t="s">
        <v>53</v>
      </c>
    </row>
    <row r="487" customFormat="false" ht="15" hidden="false" customHeight="false" outlineLevel="0" collapsed="false">
      <c r="A487" s="318" t="n">
        <v>484</v>
      </c>
      <c r="B487" s="312" t="n">
        <f aca="false">IF(D487="x",0,IF(C487&lt;1,0,IF(C487&gt;1,1)))</f>
        <v>1</v>
      </c>
      <c r="C487" s="313" t="n">
        <v>118.326</v>
      </c>
      <c r="D487" s="319"/>
      <c r="E487" s="315" t="s">
        <v>53</v>
      </c>
    </row>
    <row r="488" customFormat="false" ht="15" hidden="false" customHeight="false" outlineLevel="0" collapsed="false">
      <c r="A488" s="316" t="n">
        <v>485</v>
      </c>
      <c r="B488" s="312" t="n">
        <f aca="false">IF(D488="x",0,IF(C488&lt;1,0,IF(C488&gt;1,1)))</f>
        <v>1</v>
      </c>
      <c r="C488" s="313" t="n">
        <v>119.772</v>
      </c>
      <c r="D488" s="319"/>
      <c r="E488" s="315" t="s">
        <v>53</v>
      </c>
    </row>
    <row r="489" customFormat="false" ht="15" hidden="false" customHeight="false" outlineLevel="0" collapsed="false">
      <c r="A489" s="318" t="n">
        <v>486</v>
      </c>
      <c r="B489" s="312" t="n">
        <f aca="false">IF(D489="x",0,IF(C489&lt;1,0,IF(C489&gt;1,1)))</f>
        <v>0</v>
      </c>
      <c r="C489" s="207"/>
      <c r="D489" s="319"/>
      <c r="E489" s="315" t="s">
        <v>53</v>
      </c>
    </row>
    <row r="490" customFormat="false" ht="15" hidden="false" customHeight="false" outlineLevel="0" collapsed="false">
      <c r="A490" s="316" t="n">
        <v>487</v>
      </c>
      <c r="B490" s="312" t="n">
        <f aca="false">IF(D490="x",0,IF(C490&lt;1,0,IF(C490&gt;1,1)))</f>
        <v>0</v>
      </c>
      <c r="C490" s="207"/>
      <c r="D490" s="319"/>
      <c r="E490" s="315" t="s">
        <v>53</v>
      </c>
    </row>
    <row r="491" customFormat="false" ht="15" hidden="false" customHeight="false" outlineLevel="0" collapsed="false">
      <c r="A491" s="318" t="n">
        <v>488</v>
      </c>
      <c r="B491" s="312" t="n">
        <f aca="false">IF(D491="x",0,IF(C491&lt;1,0,IF(C491&gt;1,1)))</f>
        <v>0</v>
      </c>
      <c r="C491" s="207"/>
      <c r="D491" s="319"/>
      <c r="E491" s="315" t="s">
        <v>53</v>
      </c>
    </row>
    <row r="492" customFormat="false" ht="15" hidden="false" customHeight="false" outlineLevel="0" collapsed="false">
      <c r="A492" s="316" t="n">
        <v>489</v>
      </c>
      <c r="B492" s="312" t="n">
        <f aca="false">IF(D492="x",0,IF(C492&lt;1,0,IF(C492&gt;1,1)))</f>
        <v>0</v>
      </c>
      <c r="C492" s="207"/>
      <c r="D492" s="319"/>
      <c r="E492" s="315" t="s">
        <v>53</v>
      </c>
    </row>
    <row r="493" customFormat="false" ht="15" hidden="false" customHeight="false" outlineLevel="0" collapsed="false">
      <c r="A493" s="316" t="n">
        <v>489</v>
      </c>
      <c r="B493" s="312" t="s">
        <v>184</v>
      </c>
      <c r="C493" s="207"/>
      <c r="D493" s="319"/>
      <c r="E493" s="315" t="s">
        <v>53</v>
      </c>
    </row>
    <row r="494" customFormat="false" ht="15" hidden="false" customHeight="false" outlineLevel="0" collapsed="false">
      <c r="A494" s="316" t="n">
        <v>491</v>
      </c>
      <c r="B494" s="312" t="n">
        <f aca="false">IF(D494="x",0,IF(C494&lt;1,0,IF(C494&gt;1,1)))</f>
        <v>0</v>
      </c>
      <c r="C494" s="207"/>
      <c r="D494" s="319"/>
      <c r="E494" s="315" t="s">
        <v>53</v>
      </c>
    </row>
    <row r="495" customFormat="false" ht="15" hidden="false" customHeight="false" outlineLevel="0" collapsed="false">
      <c r="A495" s="318" t="n">
        <v>492</v>
      </c>
      <c r="B495" s="312" t="n">
        <f aca="false">IF(D495="x",0,IF(C495&lt;1,0,IF(C495&gt;1,1)))</f>
        <v>1</v>
      </c>
      <c r="C495" s="313" t="n">
        <v>120.033</v>
      </c>
      <c r="D495" s="319"/>
      <c r="E495" s="315" t="s">
        <v>53</v>
      </c>
    </row>
    <row r="496" customFormat="false" ht="15" hidden="false" customHeight="false" outlineLevel="0" collapsed="false">
      <c r="A496" s="316" t="n">
        <v>493</v>
      </c>
      <c r="B496" s="312" t="n">
        <f aca="false">IF(D496="x",0,IF(C496&lt;1,0,IF(C496&gt;1,1)))</f>
        <v>0</v>
      </c>
      <c r="C496" s="207"/>
      <c r="D496" s="319"/>
      <c r="E496" s="315" t="s">
        <v>53</v>
      </c>
    </row>
    <row r="497" customFormat="false" ht="15" hidden="false" customHeight="false" outlineLevel="0" collapsed="false">
      <c r="A497" s="318" t="n">
        <v>494</v>
      </c>
      <c r="B497" s="312" t="n">
        <f aca="false">IF(D497="x",0,IF(C497&lt;1,0,IF(C497&gt;1,1)))</f>
        <v>1</v>
      </c>
      <c r="C497" s="313" t="n">
        <v>119.912</v>
      </c>
      <c r="D497" s="319"/>
      <c r="E497" s="315" t="s">
        <v>53</v>
      </c>
    </row>
    <row r="498" customFormat="false" ht="15" hidden="false" customHeight="false" outlineLevel="0" collapsed="false">
      <c r="A498" s="316" t="n">
        <v>495</v>
      </c>
      <c r="B498" s="312" t="n">
        <f aca="false">IF(D498="x",0,IF(C498&lt;1,0,IF(C498&gt;1,1)))</f>
        <v>0</v>
      </c>
      <c r="C498" s="207"/>
      <c r="D498" s="319"/>
      <c r="E498" s="315" t="s">
        <v>53</v>
      </c>
    </row>
    <row r="499" customFormat="false" ht="15" hidden="false" customHeight="false" outlineLevel="0" collapsed="false">
      <c r="A499" s="318" t="n">
        <v>496</v>
      </c>
      <c r="B499" s="312" t="n">
        <f aca="false">IF(D499="x",0,IF(C499&lt;1,0,IF(C499&gt;1,1)))</f>
        <v>1</v>
      </c>
      <c r="C499" s="313" t="n">
        <v>119.029</v>
      </c>
      <c r="D499" s="319"/>
      <c r="E499" s="315" t="s">
        <v>53</v>
      </c>
    </row>
    <row r="500" customFormat="false" ht="15" hidden="false" customHeight="false" outlineLevel="0" collapsed="false">
      <c r="A500" s="316" t="n">
        <v>497</v>
      </c>
      <c r="B500" s="312" t="n">
        <f aca="false">IF(D500="x",0,IF(C500&lt;1,0,IF(C500&gt;1,1)))</f>
        <v>1</v>
      </c>
      <c r="C500" s="313" t="n">
        <v>118.181</v>
      </c>
      <c r="D500" s="319"/>
      <c r="E500" s="315" t="s">
        <v>53</v>
      </c>
    </row>
    <row r="501" customFormat="false" ht="15" hidden="false" customHeight="false" outlineLevel="0" collapsed="false">
      <c r="A501" s="318" t="n">
        <v>498</v>
      </c>
      <c r="B501" s="312" t="n">
        <f aca="false">IF(D501="x",0,IF(C501&lt;1,0,IF(C501&gt;1,1)))</f>
        <v>0</v>
      </c>
      <c r="C501" s="207"/>
      <c r="D501" s="319"/>
      <c r="E501" s="315" t="s">
        <v>53</v>
      </c>
    </row>
    <row r="502" customFormat="false" ht="15" hidden="false" customHeight="false" outlineLevel="0" collapsed="false">
      <c r="A502" s="316" t="n">
        <v>499</v>
      </c>
      <c r="B502" s="312" t="n">
        <f aca="false">IF(D502="x",0,IF(C502&lt;1,0,IF(C502&gt;1,1)))</f>
        <v>1</v>
      </c>
      <c r="C502" s="313" t="n">
        <v>118.88</v>
      </c>
      <c r="D502" s="319"/>
      <c r="E502" s="315" t="s">
        <v>53</v>
      </c>
    </row>
    <row r="503" customFormat="false" ht="15" hidden="false" customHeight="false" outlineLevel="0" collapsed="false">
      <c r="A503" s="318" t="n">
        <v>1141</v>
      </c>
      <c r="B503" s="312" t="n">
        <f aca="false">IF(D503="x",0,IF(C503&lt;1,0,IF(C503&gt;1,1)))</f>
        <v>1</v>
      </c>
      <c r="C503" s="320" t="n">
        <v>113.12</v>
      </c>
      <c r="D503" s="319"/>
      <c r="E503" s="321" t="s">
        <v>185</v>
      </c>
    </row>
    <row r="504" customFormat="false" ht="15" hidden="false" customHeight="false" outlineLevel="0" collapsed="false">
      <c r="A504" s="318" t="n">
        <v>1142</v>
      </c>
      <c r="B504" s="312" t="n">
        <f aca="false">IF(D504="x",0,IF(C504&lt;1,0,IF(C504&gt;1,1)))</f>
        <v>1</v>
      </c>
      <c r="C504" s="320" t="n">
        <v>112.26</v>
      </c>
      <c r="D504" s="319"/>
      <c r="E504" s="321" t="s">
        <v>185</v>
      </c>
    </row>
    <row r="505" customFormat="false" ht="15" hidden="false" customHeight="false" outlineLevel="0" collapsed="false">
      <c r="A505" s="318" t="n">
        <v>1143</v>
      </c>
      <c r="B505" s="312" t="n">
        <f aca="false">IF(D505="x",0,IF(C505&lt;1,0,IF(C505&gt;1,1)))</f>
        <v>1</v>
      </c>
      <c r="C505" s="320" t="n">
        <v>112.44</v>
      </c>
      <c r="D505" s="319"/>
      <c r="E505" s="321" t="s">
        <v>185</v>
      </c>
    </row>
    <row r="506" customFormat="false" ht="15" hidden="false" customHeight="false" outlineLevel="0" collapsed="false">
      <c r="A506" s="318" t="n">
        <v>1144</v>
      </c>
      <c r="B506" s="312" t="n">
        <f aca="false">IF(D506="x",0,IF(C506&lt;1,0,IF(C506&gt;1,1)))</f>
        <v>1</v>
      </c>
      <c r="C506" s="320" t="n">
        <v>112.17</v>
      </c>
      <c r="D506" s="319"/>
      <c r="E506" s="321" t="s">
        <v>185</v>
      </c>
    </row>
    <row r="507" customFormat="false" ht="15" hidden="false" customHeight="false" outlineLevel="0" collapsed="false">
      <c r="A507" s="318" t="n">
        <v>1145</v>
      </c>
      <c r="B507" s="312" t="n">
        <f aca="false">IF(D507="x",0,IF(C507&lt;1,0,IF(C507&gt;1,1)))</f>
        <v>1</v>
      </c>
      <c r="C507" s="320" t="n">
        <v>113.39</v>
      </c>
      <c r="D507" s="319"/>
      <c r="E507" s="321" t="s">
        <v>185</v>
      </c>
    </row>
    <row r="508" customFormat="false" ht="15" hidden="false" customHeight="false" outlineLevel="0" collapsed="false">
      <c r="A508" s="318" t="n">
        <v>1146</v>
      </c>
      <c r="B508" s="312" t="n">
        <f aca="false">IF(D508="x",0,IF(C508&lt;1,0,IF(C508&gt;1,1)))</f>
        <v>0</v>
      </c>
      <c r="C508" s="320"/>
      <c r="D508" s="319"/>
      <c r="E508" s="321" t="s">
        <v>185</v>
      </c>
    </row>
    <row r="509" customFormat="false" ht="15" hidden="false" customHeight="false" outlineLevel="0" collapsed="false">
      <c r="A509" s="318" t="n">
        <v>1147</v>
      </c>
      <c r="B509" s="312" t="n">
        <f aca="false">IF(D509="x",0,IF(C509&lt;1,0,IF(C509&gt;1,1)))</f>
        <v>1</v>
      </c>
      <c r="C509" s="320" t="n">
        <v>112.9</v>
      </c>
      <c r="D509" s="319"/>
      <c r="E509" s="321" t="s">
        <v>185</v>
      </c>
    </row>
    <row r="510" customFormat="false" ht="15" hidden="false" customHeight="false" outlineLevel="0" collapsed="false">
      <c r="A510" s="318" t="n">
        <v>1148</v>
      </c>
      <c r="B510" s="312" t="n">
        <f aca="false">IF(D510="x",0,IF(C510&lt;1,0,IF(C510&gt;1,1)))</f>
        <v>1</v>
      </c>
      <c r="C510" s="320" t="n">
        <v>112.95</v>
      </c>
      <c r="D510" s="319"/>
      <c r="E510" s="321" t="s">
        <v>185</v>
      </c>
    </row>
    <row r="511" customFormat="false" ht="15" hidden="false" customHeight="false" outlineLevel="0" collapsed="false">
      <c r="A511" s="318" t="n">
        <v>1149</v>
      </c>
      <c r="B511" s="312" t="n">
        <f aca="false">IF(D511="x",0,IF(C511&lt;1,0,IF(C511&gt;1,1)))</f>
        <v>1</v>
      </c>
      <c r="C511" s="320" t="n">
        <v>112.57</v>
      </c>
      <c r="D511" s="319"/>
      <c r="E511" s="321" t="s">
        <v>185</v>
      </c>
    </row>
    <row r="512" customFormat="false" ht="15" hidden="false" customHeight="false" outlineLevel="0" collapsed="false">
      <c r="A512" s="318" t="n">
        <v>1150</v>
      </c>
      <c r="B512" s="312" t="n">
        <f aca="false">IF(D512="x",0,IF(C512&lt;1,0,IF(C512&gt;1,1)))</f>
        <v>1</v>
      </c>
      <c r="C512" s="320" t="n">
        <v>111.94</v>
      </c>
      <c r="D512" s="319"/>
      <c r="E512" s="321" t="s">
        <v>185</v>
      </c>
    </row>
    <row r="513" customFormat="false" ht="15" hidden="false" customHeight="false" outlineLevel="0" collapsed="false">
      <c r="A513" s="318" t="n">
        <v>1151</v>
      </c>
      <c r="B513" s="312" t="n">
        <f aca="false">IF(D513="x",0,IF(C513&lt;1,0,IF(C513&gt;1,1)))</f>
        <v>1</v>
      </c>
      <c r="C513" s="320" t="n">
        <v>112.9</v>
      </c>
      <c r="D513" s="319"/>
      <c r="E513" s="321" t="s">
        <v>185</v>
      </c>
    </row>
    <row r="514" customFormat="false" ht="15" hidden="false" customHeight="false" outlineLevel="0" collapsed="false">
      <c r="A514" s="318" t="n">
        <v>1152</v>
      </c>
      <c r="B514" s="312" t="n">
        <f aca="false">IF(D514="x",0,IF(C514&lt;1,0,IF(C514&gt;1,1)))</f>
        <v>1</v>
      </c>
      <c r="C514" s="320" t="n">
        <v>112.54</v>
      </c>
      <c r="D514" s="319"/>
      <c r="E514" s="321" t="s">
        <v>185</v>
      </c>
    </row>
    <row r="515" customFormat="false" ht="15" hidden="false" customHeight="false" outlineLevel="0" collapsed="false">
      <c r="A515" s="318" t="n">
        <v>1153</v>
      </c>
      <c r="B515" s="312" t="n">
        <f aca="false">IF(D515="x",0,IF(C515&lt;1,0,IF(C515&gt;1,1)))</f>
        <v>1</v>
      </c>
      <c r="C515" s="320" t="n">
        <v>114.01</v>
      </c>
      <c r="D515" s="319"/>
      <c r="E515" s="321" t="s">
        <v>185</v>
      </c>
    </row>
    <row r="516" customFormat="false" ht="15" hidden="false" customHeight="false" outlineLevel="0" collapsed="false">
      <c r="A516" s="318" t="n">
        <v>1154</v>
      </c>
      <c r="B516" s="312" t="n">
        <f aca="false">IF(D516="x",0,IF(C516&lt;1,0,IF(C516&gt;1,1)))</f>
        <v>1</v>
      </c>
      <c r="C516" s="320" t="n">
        <v>112.46</v>
      </c>
      <c r="D516" s="319"/>
      <c r="E516" s="321" t="s">
        <v>185</v>
      </c>
    </row>
    <row r="517" customFormat="false" ht="15" hidden="false" customHeight="false" outlineLevel="0" collapsed="false">
      <c r="A517" s="318" t="n">
        <v>1155</v>
      </c>
      <c r="B517" s="312" t="n">
        <f aca="false">IF(D517="x",0,IF(C517&lt;1,0,IF(C517&gt;1,1)))</f>
        <v>1</v>
      </c>
      <c r="C517" s="320" t="n">
        <v>113.72</v>
      </c>
      <c r="D517" s="319"/>
      <c r="E517" s="321" t="s">
        <v>185</v>
      </c>
    </row>
    <row r="518" customFormat="false" ht="15" hidden="false" customHeight="false" outlineLevel="0" collapsed="false">
      <c r="A518" s="318" t="n">
        <v>1156</v>
      </c>
      <c r="B518" s="312" t="n">
        <f aca="false">IF(D518="x",0,IF(C518&lt;1,0,IF(C518&gt;1,1)))</f>
        <v>0</v>
      </c>
      <c r="C518" s="320"/>
      <c r="D518" s="319"/>
      <c r="E518" s="321" t="s">
        <v>185</v>
      </c>
    </row>
    <row r="519" customFormat="false" ht="15" hidden="false" customHeight="false" outlineLevel="0" collapsed="false">
      <c r="A519" s="318" t="n">
        <v>1157</v>
      </c>
      <c r="B519" s="312" t="n">
        <f aca="false">IF(D519="x",0,IF(C519&lt;1,0,IF(C519&gt;1,1)))</f>
        <v>1</v>
      </c>
      <c r="C519" s="320" t="n">
        <v>112.78</v>
      </c>
      <c r="D519" s="319"/>
      <c r="E519" s="321" t="s">
        <v>185</v>
      </c>
    </row>
    <row r="520" customFormat="false" ht="15" hidden="false" customHeight="false" outlineLevel="0" collapsed="false">
      <c r="A520" s="318" t="n">
        <v>1158</v>
      </c>
      <c r="B520" s="312" t="n">
        <f aca="false">IF(D520="x",0,IF(C520&lt;1,0,IF(C520&gt;1,1)))</f>
        <v>1</v>
      </c>
      <c r="C520" s="320" t="n">
        <v>112.78</v>
      </c>
      <c r="D520" s="319"/>
      <c r="E520" s="321" t="s">
        <v>185</v>
      </c>
    </row>
    <row r="521" customFormat="false" ht="15" hidden="false" customHeight="false" outlineLevel="0" collapsed="false">
      <c r="A521" s="318" t="n">
        <v>1159</v>
      </c>
      <c r="B521" s="312" t="n">
        <f aca="false">IF(D521="x",0,IF(C521&lt;1,0,IF(C521&gt;1,1)))</f>
        <v>1</v>
      </c>
      <c r="C521" s="320" t="n">
        <v>113.96</v>
      </c>
      <c r="D521" s="319"/>
      <c r="E521" s="321" t="s">
        <v>185</v>
      </c>
    </row>
    <row r="522" customFormat="false" ht="15" hidden="false" customHeight="false" outlineLevel="0" collapsed="false">
      <c r="A522" s="318" t="n">
        <v>1160</v>
      </c>
      <c r="B522" s="312" t="n">
        <f aca="false">IF(D522="x",0,IF(C522&lt;1,0,IF(C522&gt;1,1)))</f>
        <v>1</v>
      </c>
      <c r="C522" s="320" t="n">
        <v>111.54</v>
      </c>
      <c r="D522" s="319"/>
      <c r="E522" s="321" t="s">
        <v>185</v>
      </c>
    </row>
    <row r="523" customFormat="false" ht="15" hidden="false" customHeight="false" outlineLevel="0" collapsed="false">
      <c r="A523" s="318" t="n">
        <v>1161</v>
      </c>
      <c r="B523" s="312" t="n">
        <f aca="false">IF(D523="x",0,IF(C523&lt;1,0,IF(C523&gt;1,1)))</f>
        <v>1</v>
      </c>
      <c r="C523" s="320" t="n">
        <v>112.15</v>
      </c>
      <c r="D523" s="319"/>
      <c r="E523" s="321" t="s">
        <v>185</v>
      </c>
    </row>
    <row r="524" customFormat="false" ht="15" hidden="false" customHeight="false" outlineLevel="0" collapsed="false">
      <c r="A524" s="318" t="n">
        <v>1162</v>
      </c>
      <c r="B524" s="312" t="n">
        <f aca="false">IF(D524="x",0,IF(C524&lt;1,0,IF(C524&gt;1,1)))</f>
        <v>1</v>
      </c>
      <c r="C524" s="320" t="n">
        <v>112.51</v>
      </c>
      <c r="D524" s="319"/>
      <c r="E524" s="321" t="s">
        <v>185</v>
      </c>
    </row>
    <row r="525" customFormat="false" ht="15" hidden="false" customHeight="false" outlineLevel="0" collapsed="false">
      <c r="A525" s="318" t="n">
        <v>1163</v>
      </c>
      <c r="B525" s="312" t="n">
        <f aca="false">IF(D525="x",0,IF(C525&lt;1,0,IF(C525&gt;1,1)))</f>
        <v>1</v>
      </c>
      <c r="C525" s="320" t="n">
        <v>112.25</v>
      </c>
      <c r="D525" s="319"/>
      <c r="E525" s="321" t="s">
        <v>185</v>
      </c>
    </row>
    <row r="526" customFormat="false" ht="15" hidden="false" customHeight="false" outlineLevel="0" collapsed="false">
      <c r="A526" s="318" t="n">
        <v>1164</v>
      </c>
      <c r="B526" s="312" t="n">
        <f aca="false">IF(D526="x",0,IF(C526&lt;1,0,IF(C526&gt;1,1)))</f>
        <v>1</v>
      </c>
      <c r="C526" s="320" t="n">
        <v>112.71</v>
      </c>
      <c r="D526" s="319"/>
      <c r="E526" s="321" t="s">
        <v>185</v>
      </c>
    </row>
    <row r="527" customFormat="false" ht="15" hidden="false" customHeight="false" outlineLevel="0" collapsed="false">
      <c r="A527" s="318" t="n">
        <v>1165</v>
      </c>
      <c r="B527" s="312" t="n">
        <f aca="false">IF(D527="x",0,IF(C527&lt;1,0,IF(C527&gt;1,1)))</f>
        <v>1</v>
      </c>
      <c r="C527" s="320" t="n">
        <v>113.54</v>
      </c>
      <c r="D527" s="319"/>
      <c r="E527" s="321" t="s">
        <v>185</v>
      </c>
    </row>
    <row r="528" customFormat="false" ht="15" hidden="false" customHeight="false" outlineLevel="0" collapsed="false">
      <c r="A528" s="318" t="n">
        <v>1166</v>
      </c>
      <c r="B528" s="312" t="n">
        <f aca="false">IF(D528="x",0,IF(C528&lt;1,0,IF(C528&gt;1,1)))</f>
        <v>1</v>
      </c>
      <c r="C528" s="320" t="n">
        <v>114.16</v>
      </c>
      <c r="D528" s="319"/>
      <c r="E528" s="321" t="s">
        <v>185</v>
      </c>
    </row>
    <row r="529" customFormat="false" ht="15" hidden="false" customHeight="false" outlineLevel="0" collapsed="false">
      <c r="A529" s="318" t="n">
        <v>1167</v>
      </c>
      <c r="B529" s="312" t="n">
        <f aca="false">IF(D529="x",0,IF(C529&lt;1,0,IF(C529&gt;1,1)))</f>
        <v>1</v>
      </c>
      <c r="C529" s="320" t="n">
        <v>111.84</v>
      </c>
      <c r="D529" s="319"/>
      <c r="E529" s="321" t="s">
        <v>185</v>
      </c>
    </row>
    <row r="530" customFormat="false" ht="15" hidden="false" customHeight="false" outlineLevel="0" collapsed="false">
      <c r="A530" s="318" t="n">
        <v>1168</v>
      </c>
      <c r="B530" s="312" t="n">
        <f aca="false">IF(D530="x",0,IF(C530&lt;1,0,IF(C530&gt;1,1)))</f>
        <v>1</v>
      </c>
      <c r="C530" s="320" t="n">
        <v>112.77</v>
      </c>
      <c r="D530" s="319"/>
      <c r="E530" s="321" t="s">
        <v>185</v>
      </c>
    </row>
    <row r="531" customFormat="false" ht="15" hidden="false" customHeight="false" outlineLevel="0" collapsed="false">
      <c r="A531" s="318" t="n">
        <v>1169</v>
      </c>
      <c r="B531" s="312" t="n">
        <f aca="false">IF(D531="x",0,IF(C531&lt;1,0,IF(C531&gt;1,1)))</f>
        <v>1</v>
      </c>
      <c r="C531" s="320" t="n">
        <v>112.4</v>
      </c>
      <c r="D531" s="319"/>
      <c r="E531" s="321" t="s">
        <v>185</v>
      </c>
    </row>
    <row r="532" customFormat="false" ht="15" hidden="false" customHeight="false" outlineLevel="0" collapsed="false">
      <c r="A532" s="318" t="n">
        <v>1170</v>
      </c>
      <c r="B532" s="312" t="n">
        <f aca="false">IF(D532="x",0,IF(C532&lt;1,0,IF(C532&gt;1,1)))</f>
        <v>1</v>
      </c>
      <c r="C532" s="320" t="n">
        <v>111.11</v>
      </c>
      <c r="D532" s="319"/>
      <c r="E532" s="321" t="s">
        <v>185</v>
      </c>
    </row>
    <row r="533" customFormat="false" ht="15" hidden="false" customHeight="false" outlineLevel="0" collapsed="false">
      <c r="A533" s="318" t="n">
        <v>1171</v>
      </c>
      <c r="B533" s="312" t="n">
        <f aca="false">IF(D533="x",0,IF(C533&lt;1,0,IF(C533&gt;1,1)))</f>
        <v>1</v>
      </c>
      <c r="C533" s="320" t="n">
        <v>112.42</v>
      </c>
      <c r="D533" s="319"/>
      <c r="E533" s="321" t="s">
        <v>185</v>
      </c>
    </row>
    <row r="534" customFormat="false" ht="15" hidden="false" customHeight="false" outlineLevel="0" collapsed="false">
      <c r="A534" s="318" t="n">
        <v>1172</v>
      </c>
      <c r="B534" s="312" t="n">
        <f aca="false">IF(D534="x",0,IF(C534&lt;1,0,IF(C534&gt;1,1)))</f>
        <v>1</v>
      </c>
      <c r="C534" s="320" t="n">
        <v>112.69</v>
      </c>
      <c r="D534" s="319"/>
      <c r="E534" s="321" t="s">
        <v>185</v>
      </c>
    </row>
    <row r="535" customFormat="false" ht="15" hidden="false" customHeight="false" outlineLevel="0" collapsed="false">
      <c r="A535" s="318" t="n">
        <v>1173</v>
      </c>
      <c r="B535" s="312" t="n">
        <f aca="false">IF(D535="x",0,IF(C535&lt;1,0,IF(C535&gt;1,1)))</f>
        <v>1</v>
      </c>
      <c r="C535" s="320" t="n">
        <v>111.62</v>
      </c>
      <c r="D535" s="319"/>
      <c r="E535" s="321" t="s">
        <v>185</v>
      </c>
    </row>
    <row r="536" customFormat="false" ht="15" hidden="false" customHeight="false" outlineLevel="0" collapsed="false">
      <c r="A536" s="318" t="n">
        <v>1174</v>
      </c>
      <c r="B536" s="312" t="n">
        <f aca="false">IF(D536="x",0,IF(C536&lt;1,0,IF(C536&gt;1,1)))</f>
        <v>1</v>
      </c>
      <c r="C536" s="320" t="n">
        <v>112.63</v>
      </c>
      <c r="D536" s="319"/>
      <c r="E536" s="321" t="s">
        <v>185</v>
      </c>
    </row>
    <row r="537" customFormat="false" ht="15" hidden="false" customHeight="false" outlineLevel="0" collapsed="false">
      <c r="A537" s="318" t="n">
        <v>1175</v>
      </c>
      <c r="B537" s="312" t="n">
        <f aca="false">IF(D537="x",0,IF(C537&lt;1,0,IF(C537&gt;1,1)))</f>
        <v>1</v>
      </c>
      <c r="C537" s="320" t="n">
        <v>112.68</v>
      </c>
      <c r="D537" s="319"/>
      <c r="E537" s="321" t="s">
        <v>185</v>
      </c>
    </row>
    <row r="538" customFormat="false" ht="15" hidden="false" customHeight="false" outlineLevel="0" collapsed="false">
      <c r="A538" s="318" t="n">
        <v>1176</v>
      </c>
      <c r="B538" s="312" t="n">
        <f aca="false">IF(D538="x",0,IF(C538&lt;1,0,IF(C538&gt;1,1)))</f>
        <v>1</v>
      </c>
      <c r="C538" s="320" t="n">
        <v>113.18</v>
      </c>
      <c r="D538" s="319"/>
      <c r="E538" s="321" t="s">
        <v>185</v>
      </c>
    </row>
    <row r="539" customFormat="false" ht="15" hidden="false" customHeight="false" outlineLevel="0" collapsed="false">
      <c r="A539" s="318" t="n">
        <v>1177</v>
      </c>
      <c r="B539" s="312" t="n">
        <f aca="false">IF(D539="x",0,IF(C539&lt;1,0,IF(C539&gt;1,1)))</f>
        <v>1</v>
      </c>
      <c r="C539" s="320" t="n">
        <v>113.37</v>
      </c>
      <c r="D539" s="319"/>
      <c r="E539" s="321" t="s">
        <v>185</v>
      </c>
    </row>
    <row r="540" customFormat="false" ht="15" hidden="false" customHeight="false" outlineLevel="0" collapsed="false">
      <c r="A540" s="318" t="n">
        <v>1178</v>
      </c>
      <c r="B540" s="312" t="n">
        <f aca="false">IF(D540="x",0,IF(C540&lt;1,0,IF(C540&gt;1,1)))</f>
        <v>0</v>
      </c>
      <c r="C540" s="320"/>
      <c r="D540" s="319"/>
      <c r="E540" s="321" t="s">
        <v>185</v>
      </c>
    </row>
    <row r="541" customFormat="false" ht="15" hidden="false" customHeight="false" outlineLevel="0" collapsed="false">
      <c r="A541" s="318" t="n">
        <v>1179</v>
      </c>
      <c r="B541" s="312" t="n">
        <f aca="false">IF(D541="x",0,IF(C541&lt;1,0,IF(C541&gt;1,1)))</f>
        <v>1</v>
      </c>
      <c r="C541" s="320" t="n">
        <v>112.72</v>
      </c>
      <c r="D541" s="319"/>
      <c r="E541" s="321" t="s">
        <v>185</v>
      </c>
    </row>
    <row r="542" customFormat="false" ht="15" hidden="false" customHeight="false" outlineLevel="0" collapsed="false">
      <c r="A542" s="318" t="n">
        <v>1180</v>
      </c>
      <c r="B542" s="312" t="n">
        <f aca="false">IF(D542="x",0,IF(C542&lt;1,0,IF(C542&gt;1,1)))</f>
        <v>1</v>
      </c>
      <c r="C542" s="320" t="n">
        <v>111.95</v>
      </c>
      <c r="D542" s="319"/>
      <c r="E542" s="321" t="s">
        <v>185</v>
      </c>
    </row>
    <row r="543" customFormat="false" ht="15" hidden="false" customHeight="false" outlineLevel="0" collapsed="false">
      <c r="A543" s="318" t="n">
        <v>1181</v>
      </c>
      <c r="B543" s="312" t="n">
        <f aca="false">IF(D543="x",0,IF(C543&lt;1,0,IF(C543&gt;1,1)))</f>
        <v>1</v>
      </c>
      <c r="C543" s="320" t="n">
        <v>111.96</v>
      </c>
      <c r="D543" s="319"/>
      <c r="E543" s="321" t="s">
        <v>185</v>
      </c>
    </row>
    <row r="544" customFormat="false" ht="15" hidden="false" customHeight="false" outlineLevel="0" collapsed="false">
      <c r="A544" s="318" t="n">
        <v>1182</v>
      </c>
      <c r="B544" s="312" t="n">
        <f aca="false">IF(D544="x",0,IF(C544&lt;1,0,IF(C544&gt;1,1)))</f>
        <v>1</v>
      </c>
      <c r="C544" s="320" t="n">
        <v>112.74</v>
      </c>
      <c r="D544" s="319"/>
      <c r="E544" s="321" t="s">
        <v>185</v>
      </c>
    </row>
    <row r="545" customFormat="false" ht="15" hidden="false" customHeight="false" outlineLevel="0" collapsed="false">
      <c r="A545" s="318" t="n">
        <v>1183</v>
      </c>
      <c r="B545" s="312" t="n">
        <f aca="false">IF(D545="x",0,IF(C545&lt;1,0,IF(C545&gt;1,1)))</f>
        <v>1</v>
      </c>
      <c r="C545" s="320" t="n">
        <v>112.1</v>
      </c>
      <c r="D545" s="319"/>
      <c r="E545" s="321" t="s">
        <v>185</v>
      </c>
    </row>
    <row r="546" customFormat="false" ht="15" hidden="false" customHeight="false" outlineLevel="0" collapsed="false">
      <c r="A546" s="318" t="n">
        <v>1184</v>
      </c>
      <c r="B546" s="312" t="n">
        <f aca="false">IF(D546="x",0,IF(C546&lt;1,0,IF(C546&gt;1,1)))</f>
        <v>1</v>
      </c>
      <c r="C546" s="320" t="n">
        <v>112.11</v>
      </c>
      <c r="D546" s="319"/>
      <c r="E546" s="321" t="s">
        <v>185</v>
      </c>
    </row>
    <row r="547" customFormat="false" ht="15" hidden="false" customHeight="false" outlineLevel="0" collapsed="false">
      <c r="A547" s="318" t="n">
        <v>1185</v>
      </c>
      <c r="B547" s="312" t="n">
        <f aca="false">IF(D547="x",0,IF(C547&lt;1,0,IF(C547&gt;1,1)))</f>
        <v>1</v>
      </c>
      <c r="C547" s="320" t="n">
        <v>113.04</v>
      </c>
      <c r="D547" s="319"/>
      <c r="E547" s="321" t="s">
        <v>185</v>
      </c>
    </row>
    <row r="548" customFormat="false" ht="15" hidden="false" customHeight="false" outlineLevel="0" collapsed="false">
      <c r="A548" s="318" t="n">
        <v>1186</v>
      </c>
      <c r="B548" s="312" t="n">
        <f aca="false">IF(D548="x",0,IF(C548&lt;1,0,IF(C548&gt;1,1)))</f>
        <v>1</v>
      </c>
      <c r="C548" s="320" t="n">
        <v>113.35</v>
      </c>
      <c r="D548" s="319"/>
      <c r="E548" s="321" t="s">
        <v>185</v>
      </c>
    </row>
    <row r="549" customFormat="false" ht="15" hidden="false" customHeight="false" outlineLevel="0" collapsed="false">
      <c r="A549" s="318" t="n">
        <v>1187</v>
      </c>
      <c r="B549" s="312" t="n">
        <f aca="false">IF(D549="x",0,IF(C549&lt;1,0,IF(C549&gt;1,1)))</f>
        <v>1</v>
      </c>
      <c r="C549" s="320" t="n">
        <v>112.36</v>
      </c>
      <c r="D549" s="319"/>
      <c r="E549" s="321" t="s">
        <v>185</v>
      </c>
    </row>
    <row r="550" customFormat="false" ht="15" hidden="false" customHeight="false" outlineLevel="0" collapsed="false">
      <c r="A550" s="318" t="n">
        <v>1188</v>
      </c>
      <c r="B550" s="312" t="n">
        <f aca="false">IF(D550="x",0,IF(C550&lt;1,0,IF(C550&gt;1,1)))</f>
        <v>1</v>
      </c>
      <c r="C550" s="320" t="n">
        <v>111.85</v>
      </c>
      <c r="D550" s="319"/>
      <c r="E550" s="321" t="s">
        <v>185</v>
      </c>
    </row>
    <row r="551" customFormat="false" ht="15" hidden="false" customHeight="false" outlineLevel="0" collapsed="false">
      <c r="A551" s="318" t="n">
        <v>1189</v>
      </c>
      <c r="B551" s="312" t="n">
        <f aca="false">IF(D551="x",0,IF(C551&lt;1,0,IF(C551&gt;1,1)))</f>
        <v>1</v>
      </c>
      <c r="C551" s="320" t="n">
        <v>112.39</v>
      </c>
      <c r="D551" s="319"/>
      <c r="E551" s="321" t="s">
        <v>185</v>
      </c>
    </row>
    <row r="552" customFormat="false" ht="15" hidden="false" customHeight="false" outlineLevel="0" collapsed="false">
      <c r="A552" s="318" t="n">
        <v>1190</v>
      </c>
      <c r="B552" s="312" t="n">
        <f aca="false">IF(D552="x",0,IF(C552&lt;1,0,IF(C552&gt;1,1)))</f>
        <v>1</v>
      </c>
      <c r="C552" s="320" t="n">
        <v>113.03</v>
      </c>
      <c r="D552" s="319"/>
      <c r="E552" s="321" t="s">
        <v>185</v>
      </c>
    </row>
    <row r="553" customFormat="false" ht="15" hidden="false" customHeight="false" outlineLevel="0" collapsed="false">
      <c r="A553" s="318" t="n">
        <v>1191</v>
      </c>
      <c r="B553" s="312" t="n">
        <f aca="false">IF(D553="x",0,IF(C553&lt;1,0,IF(C553&gt;1,1)))</f>
        <v>1</v>
      </c>
      <c r="C553" s="320" t="n">
        <v>114.05</v>
      </c>
      <c r="D553" s="319"/>
      <c r="E553" s="321" t="s">
        <v>185</v>
      </c>
    </row>
    <row r="554" customFormat="false" ht="15" hidden="false" customHeight="false" outlineLevel="0" collapsed="false">
      <c r="A554" s="318" t="n">
        <v>1192</v>
      </c>
      <c r="B554" s="312" t="n">
        <f aca="false">IF(D554="x",0,IF(C554&lt;1,0,IF(C554&gt;1,1)))</f>
        <v>1</v>
      </c>
      <c r="C554" s="320" t="n">
        <v>112.91</v>
      </c>
      <c r="D554" s="319"/>
      <c r="E554" s="321" t="s">
        <v>185</v>
      </c>
    </row>
    <row r="555" customFormat="false" ht="15" hidden="false" customHeight="false" outlineLevel="0" collapsed="false">
      <c r="A555" s="318" t="n">
        <v>1193</v>
      </c>
      <c r="B555" s="312" t="n">
        <f aca="false">IF(D555="x",0,IF(C555&lt;1,0,IF(C555&gt;1,1)))</f>
        <v>1</v>
      </c>
      <c r="C555" s="320" t="n">
        <v>113.04</v>
      </c>
      <c r="D555" s="319"/>
      <c r="E555" s="321" t="s">
        <v>185</v>
      </c>
      <c r="H555" s="5"/>
      <c r="I555" s="5"/>
      <c r="J555" s="5"/>
      <c r="K555" s="5"/>
      <c r="L555" s="5"/>
      <c r="M555" s="5"/>
      <c r="N555" s="5"/>
      <c r="O555" s="5"/>
    </row>
    <row r="556" customFormat="false" ht="15" hidden="false" customHeight="false" outlineLevel="0" collapsed="false">
      <c r="A556" s="318" t="n">
        <v>1194</v>
      </c>
      <c r="B556" s="312" t="n">
        <f aca="false">IF(D556="x",0,IF(C556&lt;1,0,IF(C556&gt;1,1)))</f>
        <v>1</v>
      </c>
      <c r="C556" s="320" t="n">
        <v>112.35</v>
      </c>
      <c r="D556" s="319"/>
      <c r="E556" s="321" t="s">
        <v>185</v>
      </c>
      <c r="F556" s="322"/>
      <c r="G556" s="322"/>
      <c r="H556" s="322"/>
      <c r="I556" s="322"/>
      <c r="J556" s="322"/>
      <c r="K556" s="322"/>
      <c r="L556" s="322"/>
      <c r="M556" s="5"/>
      <c r="N556" s="5"/>
      <c r="O556" s="5"/>
    </row>
    <row r="557" customFormat="false" ht="15" hidden="false" customHeight="false" outlineLevel="0" collapsed="false">
      <c r="A557" s="318" t="n">
        <v>1195</v>
      </c>
      <c r="B557" s="312" t="n">
        <f aca="false">IF(D557="x",0,IF(C557&lt;1,0,IF(C557&gt;1,1)))</f>
        <v>1</v>
      </c>
      <c r="C557" s="320" t="n">
        <v>113.34</v>
      </c>
      <c r="D557" s="319"/>
      <c r="E557" s="321" t="s">
        <v>185</v>
      </c>
    </row>
    <row r="558" customFormat="false" ht="15" hidden="false" customHeight="false" outlineLevel="0" collapsed="false">
      <c r="A558" s="318" t="n">
        <v>1196</v>
      </c>
      <c r="B558" s="312" t="n">
        <f aca="false">IF(D558="x",0,IF(C558&lt;1,0,IF(C558&gt;1,1)))</f>
        <v>1</v>
      </c>
      <c r="C558" s="320" t="n">
        <v>112.86</v>
      </c>
      <c r="D558" s="319"/>
      <c r="E558" s="321" t="s">
        <v>185</v>
      </c>
    </row>
    <row r="559" customFormat="false" ht="15" hidden="false" customHeight="false" outlineLevel="0" collapsed="false">
      <c r="A559" s="318" t="n">
        <v>1197</v>
      </c>
      <c r="B559" s="312" t="n">
        <f aca="false">IF(D559="x",0,IF(C559&lt;1,0,IF(C559&gt;1,1)))</f>
        <v>1</v>
      </c>
      <c r="C559" s="320" t="n">
        <v>112.95</v>
      </c>
      <c r="D559" s="319"/>
      <c r="E559" s="321" t="s">
        <v>185</v>
      </c>
    </row>
    <row r="560" customFormat="false" ht="15" hidden="false" customHeight="false" outlineLevel="0" collapsed="false">
      <c r="A560" s="318" t="n">
        <v>1198</v>
      </c>
      <c r="B560" s="312" t="n">
        <f aca="false">IF(D560="x",0,IF(C560&lt;1,0,IF(C560&gt;1,1)))</f>
        <v>1</v>
      </c>
      <c r="C560" s="320" t="n">
        <v>111.78</v>
      </c>
      <c r="D560" s="319"/>
      <c r="E560" s="321" t="s">
        <v>185</v>
      </c>
    </row>
    <row r="561" customFormat="false" ht="15" hidden="false" customHeight="false" outlineLevel="0" collapsed="false">
      <c r="A561" s="318" t="n">
        <v>1199</v>
      </c>
      <c r="B561" s="312" t="n">
        <f aca="false">IF(D561="x",0,IF(C561&lt;1,0,IF(C561&gt;1,1)))</f>
        <v>1</v>
      </c>
      <c r="C561" s="320" t="n">
        <v>112.79</v>
      </c>
      <c r="D561" s="319"/>
      <c r="E561" s="321" t="s">
        <v>185</v>
      </c>
    </row>
    <row r="562" customFormat="false" ht="15" hidden="false" customHeight="false" outlineLevel="0" collapsed="false">
      <c r="A562" s="318" t="n">
        <v>1200</v>
      </c>
      <c r="B562" s="312" t="n">
        <f aca="false">IF(D562="x",0,IF(C562&lt;1,0,IF(C562&gt;1,1)))</f>
        <v>1</v>
      </c>
      <c r="C562" s="320" t="n">
        <v>113.36</v>
      </c>
      <c r="D562" s="319"/>
      <c r="E562" s="321" t="s">
        <v>185</v>
      </c>
    </row>
    <row r="563" customFormat="false" ht="15" hidden="false" customHeight="false" outlineLevel="0" collapsed="false">
      <c r="A563" s="318" t="n">
        <v>1201</v>
      </c>
      <c r="B563" s="312" t="n">
        <f aca="false">IF(D563="x",0,IF(C563&lt;1,0,IF(C563&gt;1,1)))</f>
        <v>1</v>
      </c>
      <c r="C563" s="320" t="n">
        <v>112.35</v>
      </c>
      <c r="D563" s="319"/>
      <c r="E563" s="321" t="s">
        <v>185</v>
      </c>
    </row>
    <row r="564" customFormat="false" ht="15" hidden="false" customHeight="false" outlineLevel="0" collapsed="false">
      <c r="A564" s="318" t="n">
        <v>1202</v>
      </c>
      <c r="B564" s="312" t="n">
        <f aca="false">IF(D564="x",0,IF(C564&lt;1,0,IF(C564&gt;1,1)))</f>
        <v>1</v>
      </c>
      <c r="C564" s="320" t="n">
        <v>113.87</v>
      </c>
      <c r="D564" s="319"/>
      <c r="E564" s="321" t="s">
        <v>185</v>
      </c>
    </row>
    <row r="565" customFormat="false" ht="15" hidden="false" customHeight="false" outlineLevel="0" collapsed="false">
      <c r="A565" s="27" t="n">
        <v>2001</v>
      </c>
      <c r="B565" s="312" t="n">
        <f aca="false">IF(D565="x",0,IF(C565&lt;1,0,IF(C565&gt;1,1)))</f>
        <v>1</v>
      </c>
      <c r="C565" s="32" t="n">
        <v>110.84</v>
      </c>
      <c r="D565" s="323"/>
      <c r="E565" s="321" t="s">
        <v>185</v>
      </c>
    </row>
    <row r="566" customFormat="false" ht="15" hidden="false" customHeight="false" outlineLevel="0" collapsed="false">
      <c r="A566" s="27" t="n">
        <v>2002</v>
      </c>
      <c r="B566" s="312" t="n">
        <f aca="false">IF(D566="x",0,IF(C566&lt;1,0,IF(C566&gt;1,1)))</f>
        <v>1</v>
      </c>
      <c r="C566" s="32" t="n">
        <v>108.59</v>
      </c>
      <c r="D566" s="323"/>
      <c r="E566" s="321" t="s">
        <v>185</v>
      </c>
    </row>
    <row r="567" customFormat="false" ht="15" hidden="false" customHeight="false" outlineLevel="0" collapsed="false">
      <c r="A567" s="27" t="n">
        <v>2003</v>
      </c>
      <c r="B567" s="312" t="n">
        <f aca="false">IF(D567="x",0,IF(C567&lt;1,0,IF(C567&gt;1,1)))</f>
        <v>1</v>
      </c>
      <c r="C567" s="32" t="n">
        <v>111.4</v>
      </c>
      <c r="D567" s="323"/>
      <c r="E567" s="321" t="s">
        <v>185</v>
      </c>
    </row>
    <row r="568" customFormat="false" ht="15" hidden="false" customHeight="false" outlineLevel="0" collapsed="false">
      <c r="A568" s="27" t="n">
        <v>2004</v>
      </c>
      <c r="B568" s="312" t="n">
        <f aca="false">IF(D568="x",0,IF(C568&lt;1,0,IF(C568&gt;1,1)))</f>
        <v>1</v>
      </c>
      <c r="C568" s="32" t="n">
        <v>110.33</v>
      </c>
      <c r="D568" s="323"/>
      <c r="E568" s="321" t="s">
        <v>185</v>
      </c>
    </row>
    <row r="569" customFormat="false" ht="15" hidden="false" customHeight="false" outlineLevel="0" collapsed="false">
      <c r="A569" s="27" t="n">
        <v>2005</v>
      </c>
      <c r="B569" s="312" t="n">
        <f aca="false">IF(D569="x",0,IF(C569&lt;1,0,IF(C569&gt;1,1)))</f>
        <v>1</v>
      </c>
      <c r="C569" s="32" t="n">
        <v>110.8</v>
      </c>
      <c r="D569" s="323"/>
      <c r="E569" s="321" t="s">
        <v>185</v>
      </c>
    </row>
    <row r="570" customFormat="false" ht="15" hidden="false" customHeight="false" outlineLevel="0" collapsed="false">
      <c r="A570" s="27" t="n">
        <v>2006</v>
      </c>
      <c r="B570" s="312" t="n">
        <f aca="false">IF(D570="x",0,IF(C570&lt;1,0,IF(C570&gt;1,1)))</f>
        <v>1</v>
      </c>
      <c r="C570" s="32" t="n">
        <v>108.87</v>
      </c>
      <c r="D570" s="323"/>
      <c r="E570" s="321" t="s">
        <v>185</v>
      </c>
    </row>
    <row r="571" customFormat="false" ht="15" hidden="false" customHeight="false" outlineLevel="0" collapsed="false">
      <c r="A571" s="27" t="n">
        <v>2007</v>
      </c>
      <c r="B571" s="312" t="n">
        <f aca="false">IF(D571="x",0,IF(C571&lt;1,0,IF(C571&gt;1,1)))</f>
        <v>1</v>
      </c>
      <c r="C571" s="32" t="n">
        <v>109.77</v>
      </c>
      <c r="D571" s="323"/>
      <c r="E571" s="321" t="s">
        <v>185</v>
      </c>
    </row>
    <row r="572" customFormat="false" ht="15" hidden="false" customHeight="false" outlineLevel="0" collapsed="false">
      <c r="A572" s="27" t="n">
        <v>2008</v>
      </c>
      <c r="B572" s="312" t="n">
        <f aca="false">IF(D572="x",0,IF(C572&lt;1,0,IF(C572&gt;1,1)))</f>
        <v>1</v>
      </c>
      <c r="C572" s="32" t="n">
        <v>108.85</v>
      </c>
      <c r="D572" s="323"/>
      <c r="E572" s="321" t="s">
        <v>185</v>
      </c>
    </row>
    <row r="573" customFormat="false" ht="15" hidden="false" customHeight="false" outlineLevel="0" collapsed="false">
      <c r="A573" s="27" t="n">
        <v>2009</v>
      </c>
      <c r="B573" s="312" t="n">
        <f aca="false">IF(D573="x",0,IF(C573&lt;1,0,IF(C573&gt;1,1)))</f>
        <v>1</v>
      </c>
      <c r="C573" s="32" t="n">
        <v>109.15</v>
      </c>
      <c r="D573" s="323"/>
      <c r="E573" s="321" t="s">
        <v>185</v>
      </c>
    </row>
    <row r="574" customFormat="false" ht="15" hidden="false" customHeight="false" outlineLevel="0" collapsed="false">
      <c r="A574" s="27" t="n">
        <v>2010</v>
      </c>
      <c r="B574" s="312" t="n">
        <f aca="false">IF(D574="x",0,IF(C574&lt;1,0,IF(C574&gt;1,1)))</f>
        <v>1</v>
      </c>
      <c r="C574" s="32" t="n">
        <v>109.42</v>
      </c>
      <c r="D574" s="323"/>
      <c r="E574" s="321" t="s">
        <v>185</v>
      </c>
    </row>
    <row r="575" customFormat="false" ht="15" hidden="false" customHeight="false" outlineLevel="0" collapsed="false">
      <c r="A575" s="27" t="n">
        <v>2011</v>
      </c>
      <c r="B575" s="312" t="n">
        <f aca="false">IF(D575="x",0,IF(C575&lt;1,0,IF(C575&gt;1,1)))</f>
        <v>1</v>
      </c>
      <c r="C575" s="32" t="n">
        <v>110.81</v>
      </c>
      <c r="D575" s="323"/>
      <c r="E575" s="321" t="s">
        <v>185</v>
      </c>
    </row>
    <row r="576" customFormat="false" ht="15" hidden="false" customHeight="false" outlineLevel="0" collapsed="false">
      <c r="A576" s="27" t="n">
        <v>2012</v>
      </c>
      <c r="B576" s="312" t="n">
        <f aca="false">IF(D576="x",0,IF(C576&lt;1,0,IF(C576&gt;1,1)))</f>
        <v>1</v>
      </c>
      <c r="C576" s="32" t="n">
        <v>110.46</v>
      </c>
      <c r="D576" s="323"/>
      <c r="E576" s="321" t="s">
        <v>185</v>
      </c>
    </row>
    <row r="577" customFormat="false" ht="15" hidden="false" customHeight="false" outlineLevel="0" collapsed="false">
      <c r="A577" s="27" t="n">
        <v>2013</v>
      </c>
      <c r="B577" s="312" t="n">
        <f aca="false">IF(D577="x",0,IF(C577&lt;1,0,IF(C577&gt;1,1)))</f>
        <v>1</v>
      </c>
      <c r="C577" s="32" t="n">
        <v>109.83</v>
      </c>
      <c r="D577" s="323"/>
      <c r="E577" s="321" t="s">
        <v>185</v>
      </c>
    </row>
    <row r="578" customFormat="false" ht="15" hidden="false" customHeight="false" outlineLevel="0" collapsed="false">
      <c r="A578" s="27" t="n">
        <v>2014</v>
      </c>
      <c r="B578" s="312" t="n">
        <f aca="false">IF(D578="x",0,IF(C578&lt;1,0,IF(C578&gt;1,1)))</f>
        <v>1</v>
      </c>
      <c r="C578" s="32" t="n">
        <v>112.03</v>
      </c>
      <c r="D578" s="323"/>
      <c r="E578" s="321" t="s">
        <v>185</v>
      </c>
    </row>
    <row r="579" customFormat="false" ht="15" hidden="false" customHeight="false" outlineLevel="0" collapsed="false">
      <c r="A579" s="27" t="n">
        <v>2015</v>
      </c>
      <c r="B579" s="312" t="n">
        <f aca="false">IF(D579="x",0,IF(C579&lt;1,0,IF(C579&gt;1,1)))</f>
        <v>1</v>
      </c>
      <c r="C579" s="32" t="n">
        <v>110.12</v>
      </c>
      <c r="D579" s="323"/>
      <c r="E579" s="321" t="s">
        <v>185</v>
      </c>
    </row>
    <row r="580" customFormat="false" ht="15" hidden="false" customHeight="false" outlineLevel="0" collapsed="false">
      <c r="A580" s="27" t="n">
        <v>2016</v>
      </c>
      <c r="B580" s="312" t="n">
        <f aca="false">IF(D580="x",0,IF(C580&lt;1,0,IF(C580&gt;1,1)))</f>
        <v>1</v>
      </c>
      <c r="C580" s="32" t="n">
        <v>107.63</v>
      </c>
      <c r="D580" s="323"/>
      <c r="E580" s="321" t="s">
        <v>185</v>
      </c>
    </row>
    <row r="581" customFormat="false" ht="15" hidden="false" customHeight="false" outlineLevel="0" collapsed="false">
      <c r="A581" s="27" t="n">
        <v>2017</v>
      </c>
      <c r="B581" s="312" t="n">
        <f aca="false">IF(D581="x",0,IF(C581&lt;1,0,IF(C581&gt;1,1)))</f>
        <v>1</v>
      </c>
      <c r="C581" s="32" t="n">
        <v>109.96</v>
      </c>
      <c r="D581" s="323"/>
      <c r="E581" s="321" t="s">
        <v>185</v>
      </c>
    </row>
    <row r="582" customFormat="false" ht="15" hidden="false" customHeight="false" outlineLevel="0" collapsed="false">
      <c r="A582" s="27" t="n">
        <v>2018</v>
      </c>
      <c r="B582" s="312" t="n">
        <f aca="false">IF(D582="x",0,IF(C582&lt;1,0,IF(C582&gt;1,1)))</f>
        <v>1</v>
      </c>
      <c r="C582" s="32" t="n">
        <v>109.32</v>
      </c>
      <c r="D582" s="323"/>
      <c r="E582" s="321" t="s">
        <v>185</v>
      </c>
    </row>
    <row r="583" customFormat="false" ht="15" hidden="false" customHeight="false" outlineLevel="0" collapsed="false">
      <c r="A583" s="27" t="n">
        <v>2019</v>
      </c>
      <c r="B583" s="312" t="n">
        <f aca="false">IF(D583="x",0,IF(C583&lt;1,0,IF(C583&gt;1,1)))</f>
        <v>1</v>
      </c>
      <c r="C583" s="34" t="n">
        <v>108.2</v>
      </c>
      <c r="D583" s="323"/>
      <c r="E583" s="321" t="s">
        <v>185</v>
      </c>
    </row>
    <row r="584" customFormat="false" ht="15" hidden="false" customHeight="false" outlineLevel="0" collapsed="false">
      <c r="A584" s="27" t="n">
        <v>2020</v>
      </c>
      <c r="B584" s="312" t="n">
        <f aca="false">IF(D584="x",0,IF(C584&lt;1,0,IF(C584&gt;1,1)))</f>
        <v>1</v>
      </c>
      <c r="C584" s="34" t="n">
        <v>110.81</v>
      </c>
      <c r="D584" s="323"/>
      <c r="E584" s="321" t="s">
        <v>185</v>
      </c>
    </row>
    <row r="585" customFormat="false" ht="15" hidden="false" customHeight="false" outlineLevel="0" collapsed="false">
      <c r="A585" s="27" t="n">
        <v>2021</v>
      </c>
      <c r="B585" s="312" t="n">
        <f aca="false">IF(D585="x",0,IF(C585&lt;1,0,IF(C585&gt;1,1)))</f>
        <v>1</v>
      </c>
      <c r="C585" s="34" t="n">
        <v>110.95</v>
      </c>
      <c r="D585" s="323"/>
      <c r="E585" s="321" t="s">
        <v>185</v>
      </c>
    </row>
    <row r="586" customFormat="false" ht="15" hidden="false" customHeight="false" outlineLevel="0" collapsed="false">
      <c r="A586" s="27" t="n">
        <v>2022</v>
      </c>
      <c r="B586" s="312" t="n">
        <f aca="false">IF(D586="x",0,IF(C586&lt;1,0,IF(C586&gt;1,1)))</f>
        <v>1</v>
      </c>
      <c r="C586" s="34" t="n">
        <v>109.76</v>
      </c>
      <c r="D586" s="323"/>
      <c r="E586" s="321" t="s">
        <v>185</v>
      </c>
    </row>
    <row r="587" customFormat="false" ht="15" hidden="false" customHeight="false" outlineLevel="0" collapsed="false">
      <c r="A587" s="27" t="n">
        <v>2023</v>
      </c>
      <c r="B587" s="312" t="n">
        <f aca="false">IF(D587="x",0,IF(C587&lt;1,0,IF(C587&gt;1,1)))</f>
        <v>1</v>
      </c>
      <c r="C587" s="34" t="n">
        <v>109.63</v>
      </c>
      <c r="D587" s="323"/>
      <c r="E587" s="321" t="s">
        <v>185</v>
      </c>
    </row>
    <row r="588" customFormat="false" ht="15" hidden="false" customHeight="false" outlineLevel="0" collapsed="false">
      <c r="A588" s="27" t="n">
        <v>2024</v>
      </c>
      <c r="B588" s="312" t="n">
        <f aca="false">IF(D588="x",0,IF(C588&lt;1,0,IF(C588&gt;1,1)))</f>
        <v>1</v>
      </c>
      <c r="C588" s="32" t="n">
        <v>110.41</v>
      </c>
      <c r="D588" s="323"/>
      <c r="E588" s="321" t="s">
        <v>185</v>
      </c>
    </row>
    <row r="589" customFormat="false" ht="15" hidden="false" customHeight="false" outlineLevel="0" collapsed="false">
      <c r="A589" s="27" t="n">
        <v>2025</v>
      </c>
      <c r="B589" s="312" t="n">
        <f aca="false">IF(D589="x",0,IF(C589&lt;1,0,IF(C589&gt;1,1)))</f>
        <v>0</v>
      </c>
      <c r="C589" s="324"/>
      <c r="D589" s="323"/>
      <c r="E589" s="321" t="s">
        <v>185</v>
      </c>
    </row>
    <row r="590" customFormat="false" ht="15" hidden="false" customHeight="false" outlineLevel="0" collapsed="false">
      <c r="A590" s="27" t="n">
        <v>2026</v>
      </c>
      <c r="B590" s="312" t="n">
        <f aca="false">IF(D590="x",0,IF(C590&lt;1,0,IF(C590&gt;1,1)))</f>
        <v>1</v>
      </c>
      <c r="C590" s="34" t="n">
        <v>111.83</v>
      </c>
      <c r="D590" s="323"/>
      <c r="E590" s="321" t="s">
        <v>185</v>
      </c>
    </row>
    <row r="591" customFormat="false" ht="15" hidden="false" customHeight="false" outlineLevel="0" collapsed="false">
      <c r="A591" s="27" t="n">
        <v>2027</v>
      </c>
      <c r="B591" s="312" t="n">
        <f aca="false">IF(D591="x",0,IF(C591&lt;1,0,IF(C591&gt;1,1)))</f>
        <v>1</v>
      </c>
      <c r="C591" s="34" t="n">
        <v>110.13</v>
      </c>
      <c r="D591" s="323"/>
      <c r="E591" s="321" t="s">
        <v>185</v>
      </c>
    </row>
    <row r="592" customFormat="false" ht="15" hidden="false" customHeight="false" outlineLevel="0" collapsed="false">
      <c r="A592" s="27" t="n">
        <v>2028</v>
      </c>
      <c r="B592" s="312" t="n">
        <f aca="false">IF(D592="x",0,IF(C592&lt;1,0,IF(C592&gt;1,1)))</f>
        <v>1</v>
      </c>
      <c r="C592" s="34" t="n">
        <v>109.92</v>
      </c>
      <c r="D592" s="323"/>
      <c r="E592" s="321" t="s">
        <v>185</v>
      </c>
    </row>
    <row r="593" customFormat="false" ht="15" hidden="false" customHeight="false" outlineLevel="0" collapsed="false">
      <c r="A593" s="27" t="n">
        <v>2029</v>
      </c>
      <c r="B593" s="312" t="n">
        <f aca="false">IF(D593="x",0,IF(C593&lt;1,0,IF(C593&gt;1,1)))</f>
        <v>1</v>
      </c>
      <c r="C593" s="34" t="n">
        <v>108.87</v>
      </c>
      <c r="D593" s="323"/>
      <c r="E593" s="321" t="s">
        <v>185</v>
      </c>
    </row>
    <row r="594" customFormat="false" ht="15" hidden="false" customHeight="false" outlineLevel="0" collapsed="false">
      <c r="A594" s="27" t="n">
        <v>2030</v>
      </c>
      <c r="B594" s="312" t="n">
        <f aca="false">IF(D594="x",0,IF(C594&lt;1,0,IF(C594&gt;1,1)))</f>
        <v>1</v>
      </c>
      <c r="C594" s="34" t="n">
        <v>110.13</v>
      </c>
      <c r="D594" s="323"/>
      <c r="E594" s="321" t="s">
        <v>185</v>
      </c>
    </row>
    <row r="595" customFormat="false" ht="15" hidden="false" customHeight="false" outlineLevel="0" collapsed="false">
      <c r="A595" s="27" t="n">
        <v>2031</v>
      </c>
      <c r="B595" s="312" t="n">
        <f aca="false">IF(D595="x",0,IF(C595&lt;1,0,IF(C595&gt;1,1)))</f>
        <v>1</v>
      </c>
      <c r="C595" s="32" t="n">
        <v>107.83</v>
      </c>
      <c r="D595" s="323"/>
      <c r="E595" s="321" t="s">
        <v>185</v>
      </c>
    </row>
    <row r="596" customFormat="false" ht="15" hidden="false" customHeight="false" outlineLevel="0" collapsed="false">
      <c r="A596" s="27" t="n">
        <v>2032</v>
      </c>
      <c r="B596" s="312" t="n">
        <f aca="false">IF(D596="x",0,IF(C596&lt;1,0,IF(C596&gt;1,1)))</f>
        <v>1</v>
      </c>
      <c r="C596" s="34" t="n">
        <v>111.3</v>
      </c>
      <c r="D596" s="323"/>
      <c r="E596" s="321" t="s">
        <v>185</v>
      </c>
    </row>
    <row r="597" customFormat="false" ht="15" hidden="false" customHeight="false" outlineLevel="0" collapsed="false">
      <c r="A597" s="27" t="n">
        <v>2033</v>
      </c>
      <c r="B597" s="312" t="n">
        <f aca="false">IF(D597="x",0,IF(C597&lt;1,0,IF(C597&gt;1,1)))</f>
        <v>1</v>
      </c>
      <c r="C597" s="34" t="n">
        <v>110.79</v>
      </c>
      <c r="D597" s="323"/>
      <c r="E597" s="321" t="s">
        <v>185</v>
      </c>
    </row>
    <row r="598" customFormat="false" ht="15" hidden="false" customHeight="false" outlineLevel="0" collapsed="false">
      <c r="A598" s="27" t="n">
        <v>2034</v>
      </c>
      <c r="B598" s="312" t="n">
        <f aca="false">IF(D598="x",0,IF(C598&lt;1,0,IF(C598&gt;1,1)))</f>
        <v>1</v>
      </c>
      <c r="C598" s="34" t="n">
        <v>109.25</v>
      </c>
      <c r="D598" s="323"/>
      <c r="E598" s="321" t="s">
        <v>185</v>
      </c>
    </row>
    <row r="599" customFormat="false" ht="15" hidden="false" customHeight="false" outlineLevel="0" collapsed="false">
      <c r="A599" s="27" t="n">
        <v>2035</v>
      </c>
      <c r="B599" s="312" t="n">
        <f aca="false">IF(D599="x",0,IF(C599&lt;1,0,IF(C599&gt;1,1)))</f>
        <v>1</v>
      </c>
      <c r="C599" s="34" t="n">
        <v>110.1</v>
      </c>
      <c r="D599" s="323"/>
      <c r="E599" s="321" t="s">
        <v>185</v>
      </c>
    </row>
    <row r="600" customFormat="false" ht="15" hidden="false" customHeight="false" outlineLevel="0" collapsed="false">
      <c r="A600" s="27" t="n">
        <v>2036</v>
      </c>
      <c r="B600" s="312" t="n">
        <f aca="false">IF(D600="x",0,IF(C600&lt;1,0,IF(C600&gt;1,1)))</f>
        <v>1</v>
      </c>
      <c r="C600" s="32" t="n">
        <v>109.39</v>
      </c>
      <c r="D600" s="323"/>
      <c r="E600" s="321" t="s">
        <v>185</v>
      </c>
    </row>
    <row r="601" customFormat="false" ht="15" hidden="false" customHeight="false" outlineLevel="0" collapsed="false">
      <c r="A601" s="27" t="n">
        <v>2037</v>
      </c>
      <c r="B601" s="312" t="n">
        <f aca="false">IF(D601="x",0,IF(C601&lt;1,0,IF(C601&gt;1,1)))</f>
        <v>1</v>
      </c>
      <c r="C601" s="325" t="n">
        <v>110.47</v>
      </c>
      <c r="D601" s="323"/>
      <c r="E601" s="321" t="s">
        <v>185</v>
      </c>
    </row>
    <row r="602" customFormat="false" ht="15" hidden="false" customHeight="false" outlineLevel="0" collapsed="false">
      <c r="A602" s="27" t="n">
        <v>2038</v>
      </c>
      <c r="B602" s="312" t="n">
        <f aca="false">IF(D602="x",0,IF(C602&lt;1,0,IF(C602&gt;1,1)))</f>
        <v>1</v>
      </c>
      <c r="C602" s="32" t="n">
        <v>111.51</v>
      </c>
      <c r="D602" s="323"/>
      <c r="E602" s="321" t="s">
        <v>185</v>
      </c>
    </row>
    <row r="603" customFormat="false" ht="15" hidden="false" customHeight="false" outlineLevel="0" collapsed="false">
      <c r="A603" s="27" t="n">
        <v>2039</v>
      </c>
      <c r="B603" s="312" t="n">
        <f aca="false">IF(D603="x",0,IF(C603&lt;1,0,IF(C603&gt;1,1)))</f>
        <v>1</v>
      </c>
      <c r="C603" s="34" t="n">
        <v>111.47</v>
      </c>
      <c r="D603" s="323"/>
      <c r="E603" s="321" t="s">
        <v>185</v>
      </c>
    </row>
    <row r="604" customFormat="false" ht="15" hidden="false" customHeight="false" outlineLevel="0" collapsed="false">
      <c r="A604" s="27" t="n">
        <v>2040</v>
      </c>
      <c r="B604" s="312" t="n">
        <f aca="false">IF(D604="x",0,IF(C604&lt;1,0,IF(C604&gt;1,1)))</f>
        <v>1</v>
      </c>
      <c r="C604" s="32" t="n">
        <v>110.01</v>
      </c>
      <c r="D604" s="323"/>
      <c r="E604" s="321" t="s">
        <v>185</v>
      </c>
    </row>
    <row r="605" customFormat="false" ht="15" hidden="false" customHeight="false" outlineLevel="0" collapsed="false">
      <c r="A605" s="27" t="n">
        <v>2041</v>
      </c>
      <c r="B605" s="312" t="n">
        <f aca="false">IF(D605="x",0,IF(C605&lt;1,0,IF(C605&gt;1,1)))</f>
        <v>1</v>
      </c>
      <c r="C605" s="32" t="n">
        <v>111.07</v>
      </c>
      <c r="D605" s="323"/>
      <c r="E605" s="321" t="s">
        <v>185</v>
      </c>
    </row>
    <row r="606" customFormat="false" ht="15" hidden="false" customHeight="false" outlineLevel="0" collapsed="false">
      <c r="A606" s="27" t="n">
        <v>2042</v>
      </c>
      <c r="B606" s="312" t="n">
        <f aca="false">IF(D606="x",0,IF(C606&lt;1,0,IF(C606&gt;1,1)))</f>
        <v>1</v>
      </c>
      <c r="C606" s="34" t="n">
        <v>110.84</v>
      </c>
      <c r="D606" s="323"/>
      <c r="E606" s="321" t="s">
        <v>185</v>
      </c>
    </row>
    <row r="607" customFormat="false" ht="15" hidden="false" customHeight="false" outlineLevel="0" collapsed="false">
      <c r="A607" s="27" t="n">
        <v>2043</v>
      </c>
      <c r="B607" s="312" t="n">
        <f aca="false">IF(D607="x",0,IF(C607&lt;1,0,IF(C607&gt;1,1)))</f>
        <v>1</v>
      </c>
      <c r="C607" s="34" t="n">
        <v>109.68</v>
      </c>
      <c r="D607" s="323"/>
      <c r="E607" s="321" t="s">
        <v>185</v>
      </c>
    </row>
    <row r="608" customFormat="false" ht="15" hidden="false" customHeight="false" outlineLevel="0" collapsed="false">
      <c r="A608" s="27" t="n">
        <v>2044</v>
      </c>
      <c r="B608" s="312" t="n">
        <f aca="false">IF(D608="x",0,IF(C608&lt;1,0,IF(C608&gt;1,1)))</f>
        <v>1</v>
      </c>
      <c r="C608" s="34" t="n">
        <v>109.47</v>
      </c>
      <c r="D608" s="323"/>
      <c r="E608" s="321" t="s">
        <v>185</v>
      </c>
    </row>
    <row r="609" customFormat="false" ht="15" hidden="false" customHeight="false" outlineLevel="0" collapsed="false">
      <c r="A609" s="27" t="n">
        <v>2045</v>
      </c>
      <c r="B609" s="312" t="n">
        <f aca="false">IF(D609="x",0,IF(C609&lt;1,0,IF(C609&gt;1,1)))</f>
        <v>1</v>
      </c>
      <c r="C609" s="34" t="n">
        <v>110.08</v>
      </c>
      <c r="D609" s="323"/>
      <c r="E609" s="321" t="s">
        <v>185</v>
      </c>
    </row>
    <row r="610" customFormat="false" ht="15" hidden="false" customHeight="false" outlineLevel="0" collapsed="false">
      <c r="A610" s="27" t="n">
        <v>2046</v>
      </c>
      <c r="B610" s="312" t="n">
        <f aca="false">IF(D610="x",0,IF(C610&lt;1,0,IF(C610&gt;1,1)))</f>
        <v>1</v>
      </c>
      <c r="C610" s="34" t="n">
        <v>108.28</v>
      </c>
      <c r="D610" s="323"/>
      <c r="E610" s="321" t="s">
        <v>185</v>
      </c>
    </row>
    <row r="611" customFormat="false" ht="15" hidden="false" customHeight="false" outlineLevel="0" collapsed="false">
      <c r="A611" s="27" t="n">
        <v>2047</v>
      </c>
      <c r="B611" s="312" t="n">
        <f aca="false">IF(D611="x",0,IF(C611&lt;1,0,IF(C611&gt;1,1)))</f>
        <v>1</v>
      </c>
      <c r="C611" s="34" t="n">
        <v>107.76</v>
      </c>
      <c r="D611" s="323"/>
      <c r="E611" s="321" t="s">
        <v>185</v>
      </c>
    </row>
    <row r="612" customFormat="false" ht="15" hidden="false" customHeight="false" outlineLevel="0" collapsed="false">
      <c r="A612" s="27" t="n">
        <v>2048</v>
      </c>
      <c r="B612" s="312" t="n">
        <f aca="false">IF(D612="x",0,IF(C612&lt;1,0,IF(C612&gt;1,1)))</f>
        <v>1</v>
      </c>
      <c r="C612" s="34" t="n">
        <v>107.72</v>
      </c>
      <c r="D612" s="323"/>
      <c r="E612" s="321" t="s">
        <v>185</v>
      </c>
    </row>
    <row r="613" customFormat="false" ht="15" hidden="false" customHeight="false" outlineLevel="0" collapsed="false">
      <c r="A613" s="27" t="n">
        <v>2049</v>
      </c>
      <c r="B613" s="312" t="n">
        <f aca="false">IF(D613="x",0,IF(C613&lt;1,0,IF(C613&gt;1,1)))</f>
        <v>1</v>
      </c>
      <c r="C613" s="34" t="n">
        <v>106.87</v>
      </c>
      <c r="D613" s="323"/>
      <c r="E613" s="321" t="s">
        <v>185</v>
      </c>
    </row>
    <row r="614" customFormat="false" ht="15" hidden="false" customHeight="false" outlineLevel="0" collapsed="false">
      <c r="A614" s="27" t="n">
        <v>2050</v>
      </c>
      <c r="B614" s="312" t="n">
        <f aca="false">IF(D614="x",0,IF(C614&lt;1,0,IF(C614&gt;1,1)))</f>
        <v>1</v>
      </c>
      <c r="C614" s="32" t="n">
        <v>111.03</v>
      </c>
      <c r="D614" s="323"/>
      <c r="E614" s="321" t="s">
        <v>185</v>
      </c>
    </row>
    <row r="615" customFormat="false" ht="15" hidden="false" customHeight="false" outlineLevel="0" collapsed="false">
      <c r="A615" s="27" t="n">
        <v>2051</v>
      </c>
      <c r="B615" s="312" t="n">
        <f aca="false">IF(D615="x",0,IF(C615&lt;1,0,IF(C615&gt;1,1)))</f>
        <v>1</v>
      </c>
      <c r="C615" s="326" t="n">
        <v>111.8382733</v>
      </c>
      <c r="D615" s="323"/>
      <c r="E615" s="321" t="s">
        <v>185</v>
      </c>
    </row>
    <row r="616" customFormat="false" ht="15" hidden="false" customHeight="false" outlineLevel="0" collapsed="false">
      <c r="A616" s="27" t="n">
        <v>2052</v>
      </c>
      <c r="B616" s="312" t="n">
        <f aca="false">IF(D616="x",0,IF(C616&lt;1,0,IF(C616&gt;1,1)))</f>
        <v>1</v>
      </c>
      <c r="C616" s="326" t="n">
        <v>117.8815891</v>
      </c>
      <c r="D616" s="323"/>
      <c r="E616" s="321" t="s">
        <v>185</v>
      </c>
    </row>
    <row r="617" customFormat="false" ht="15" hidden="false" customHeight="false" outlineLevel="0" collapsed="false">
      <c r="A617" s="27" t="n">
        <v>2053</v>
      </c>
      <c r="B617" s="312" t="n">
        <f aca="false">IF(D617="x",0,IF(C617&lt;1,0,IF(C617&gt;1,1)))</f>
        <v>1</v>
      </c>
      <c r="C617" s="326" t="n">
        <v>118.0258199</v>
      </c>
      <c r="D617" s="323"/>
      <c r="E617" s="321" t="s">
        <v>185</v>
      </c>
    </row>
    <row r="618" customFormat="false" ht="15" hidden="false" customHeight="false" outlineLevel="0" collapsed="false">
      <c r="A618" s="27" t="n">
        <v>2054</v>
      </c>
      <c r="B618" s="312" t="n">
        <f aca="false">IF(D618="x",0,IF(C618&lt;1,0,IF(C618&gt;1,1)))</f>
        <v>1</v>
      </c>
      <c r="C618" s="326" t="n">
        <v>116.885647</v>
      </c>
      <c r="D618" s="323"/>
      <c r="E618" s="321" t="s">
        <v>185</v>
      </c>
    </row>
    <row r="619" customFormat="false" ht="15" hidden="false" customHeight="false" outlineLevel="0" collapsed="false">
      <c r="A619" s="27" t="n">
        <v>2055</v>
      </c>
      <c r="B619" s="312" t="n">
        <f aca="false">IF(D619="x",0,IF(C619&lt;1,0,IF(C619&gt;1,1)))</f>
        <v>1</v>
      </c>
      <c r="C619" s="326" t="n">
        <v>116.4768823</v>
      </c>
      <c r="D619" s="323"/>
      <c r="E619" s="321" t="s">
        <v>185</v>
      </c>
    </row>
    <row r="620" customFormat="false" ht="15" hidden="false" customHeight="false" outlineLevel="0" collapsed="false">
      <c r="A620" s="27" t="n">
        <v>2056</v>
      </c>
      <c r="B620" s="312" t="n">
        <f aca="false">IF(D620="x",0,IF(C620&lt;1,0,IF(C620&gt;1,1)))</f>
        <v>1</v>
      </c>
      <c r="C620" s="326" t="n">
        <v>117.3289249</v>
      </c>
      <c r="D620" s="323"/>
      <c r="E620" s="321" t="s">
        <v>185</v>
      </c>
    </row>
    <row r="621" customFormat="false" ht="15" hidden="false" customHeight="false" outlineLevel="0" collapsed="false">
      <c r="A621" s="27" t="n">
        <v>2057</v>
      </c>
      <c r="B621" s="312" t="n">
        <f aca="false">IF(D621="x",0,IF(C621&lt;1,0,IF(C621&gt;1,1)))</f>
        <v>1</v>
      </c>
      <c r="C621" s="326" t="n">
        <v>117.6740042</v>
      </c>
      <c r="D621" s="323"/>
      <c r="E621" s="321" t="s">
        <v>185</v>
      </c>
    </row>
    <row r="622" customFormat="false" ht="15" hidden="false" customHeight="false" outlineLevel="0" collapsed="false">
      <c r="A622" s="27" t="n">
        <v>2058</v>
      </c>
      <c r="B622" s="312" t="n">
        <f aca="false">IF(D622="x",0,IF(C622&lt;1,0,IF(C622&gt;1,1)))</f>
        <v>1</v>
      </c>
      <c r="C622" s="326" t="n">
        <v>116.6733138</v>
      </c>
      <c r="D622" s="323"/>
      <c r="E622" s="321" t="s">
        <v>185</v>
      </c>
    </row>
    <row r="623" customFormat="false" ht="15" hidden="false" customHeight="false" outlineLevel="0" collapsed="false">
      <c r="A623" s="27" t="n">
        <v>2059</v>
      </c>
      <c r="B623" s="312" t="n">
        <f aca="false">IF(D623="x",0,IF(C623&lt;1,0,IF(C623&gt;1,1)))</f>
        <v>1</v>
      </c>
      <c r="C623" s="326" t="n">
        <v>115.8443622</v>
      </c>
      <c r="D623" s="323"/>
      <c r="E623" s="321" t="s">
        <v>185</v>
      </c>
    </row>
    <row r="624" customFormat="false" ht="15" hidden="false" customHeight="false" outlineLevel="0" collapsed="false">
      <c r="A624" s="27" t="n">
        <v>2060</v>
      </c>
      <c r="B624" s="312" t="n">
        <f aca="false">IF(D624="x",0,IF(C624&lt;1,0,IF(C624&gt;1,1)))</f>
        <v>1</v>
      </c>
      <c r="C624" s="326" t="n">
        <v>116.7604122</v>
      </c>
      <c r="D624" s="323"/>
      <c r="E624" s="321" t="s">
        <v>185</v>
      </c>
    </row>
    <row r="625" customFormat="false" ht="15" hidden="false" customHeight="false" outlineLevel="0" collapsed="false">
      <c r="A625" s="27" t="n">
        <v>2061</v>
      </c>
      <c r="B625" s="312" t="n">
        <f aca="false">IF(D625="x",0,IF(C625&lt;1,0,IF(C625&gt;1,1)))</f>
        <v>1</v>
      </c>
      <c r="C625" s="326" t="n">
        <v>108.3619539</v>
      </c>
      <c r="D625" s="323"/>
      <c r="E625" s="321" t="s">
        <v>185</v>
      </c>
    </row>
    <row r="626" customFormat="false" ht="15" hidden="false" customHeight="false" outlineLevel="0" collapsed="false">
      <c r="A626" s="27" t="n">
        <v>2062</v>
      </c>
      <c r="B626" s="312" t="n">
        <f aca="false">IF(D626="x",0,IF(C626&lt;1,0,IF(C626&gt;1,1)))</f>
        <v>1</v>
      </c>
      <c r="C626" s="326" t="n">
        <v>115.2638565</v>
      </c>
      <c r="D626" s="323"/>
      <c r="E626" s="321" t="s">
        <v>185</v>
      </c>
    </row>
    <row r="627" customFormat="false" ht="15" hidden="false" customHeight="false" outlineLevel="0" collapsed="false">
      <c r="A627" s="27" t="n">
        <v>2063</v>
      </c>
      <c r="B627" s="312" t="n">
        <f aca="false">IF(D627="x",0,IF(C627&lt;1,0,IF(C627&gt;1,1)))</f>
        <v>1</v>
      </c>
      <c r="C627" s="326" t="n">
        <v>108.3525601</v>
      </c>
      <c r="D627" s="323"/>
      <c r="E627" s="321" t="s">
        <v>185</v>
      </c>
    </row>
    <row r="628" customFormat="false" ht="15" hidden="false" customHeight="false" outlineLevel="0" collapsed="false">
      <c r="A628" s="27" t="n">
        <v>2064</v>
      </c>
      <c r="B628" s="312" t="n">
        <f aca="false">IF(D628="x",0,IF(C628&lt;1,0,IF(C628&gt;1,1)))</f>
        <v>1</v>
      </c>
      <c r="C628" s="326" t="n">
        <v>118.0602643</v>
      </c>
      <c r="D628" s="323"/>
      <c r="E628" s="321" t="s">
        <v>185</v>
      </c>
    </row>
    <row r="629" customFormat="false" ht="15" hidden="false" customHeight="false" outlineLevel="0" collapsed="false">
      <c r="A629" s="27" t="n">
        <v>2065</v>
      </c>
      <c r="B629" s="312" t="n">
        <f aca="false">IF(D629="x",0,IF(C629&lt;1,0,IF(C629&gt;1,1)))</f>
        <v>1</v>
      </c>
      <c r="C629" s="326" t="n">
        <v>117.8871034</v>
      </c>
      <c r="D629" s="323"/>
      <c r="E629" s="321" t="s">
        <v>185</v>
      </c>
    </row>
    <row r="630" customFormat="false" ht="15" hidden="false" customHeight="false" outlineLevel="0" collapsed="false">
      <c r="A630" s="27" t="n">
        <v>2066</v>
      </c>
      <c r="B630" s="312" t="n">
        <f aca="false">IF(D630="x",0,IF(C630&lt;1,0,IF(C630&gt;1,1)))</f>
        <v>1</v>
      </c>
      <c r="C630" s="326" t="n">
        <v>109.6324375</v>
      </c>
      <c r="D630" s="323"/>
      <c r="E630" s="321" t="s">
        <v>185</v>
      </c>
    </row>
    <row r="631" customFormat="false" ht="15" hidden="false" customHeight="false" outlineLevel="0" collapsed="false">
      <c r="A631" s="27" t="n">
        <v>2067</v>
      </c>
      <c r="B631" s="312" t="n">
        <f aca="false">IF(D631="x",0,IF(C631&lt;1,0,IF(C631&gt;1,1)))</f>
        <v>1</v>
      </c>
      <c r="C631" s="326" t="n">
        <v>106.4551049</v>
      </c>
      <c r="D631" s="323"/>
      <c r="E631" s="321" t="s">
        <v>185</v>
      </c>
    </row>
    <row r="632" customFormat="false" ht="15" hidden="false" customHeight="false" outlineLevel="0" collapsed="false">
      <c r="A632" s="27" t="n">
        <v>2068</v>
      </c>
      <c r="B632" s="312" t="n">
        <f aca="false">IF(D632="x",0,IF(C632&lt;1,0,IF(C632&gt;1,1)))</f>
        <v>1</v>
      </c>
      <c r="C632" s="326" t="n">
        <v>111.39105</v>
      </c>
      <c r="D632" s="323"/>
      <c r="E632" s="321" t="s">
        <v>185</v>
      </c>
    </row>
    <row r="633" customFormat="false" ht="15" hidden="false" customHeight="false" outlineLevel="0" collapsed="false">
      <c r="A633" s="27" t="n">
        <v>2069</v>
      </c>
      <c r="B633" s="312" t="n">
        <f aca="false">IF(D633="x",0,IF(C633&lt;1,0,IF(C633&gt;1,1)))</f>
        <v>1</v>
      </c>
      <c r="C633" s="326" t="n">
        <v>108.8191709</v>
      </c>
      <c r="D633" s="323"/>
      <c r="E633" s="321" t="s">
        <v>185</v>
      </c>
    </row>
    <row r="634" customFormat="false" ht="15" hidden="false" customHeight="false" outlineLevel="0" collapsed="false">
      <c r="A634" s="27" t="n">
        <v>2070</v>
      </c>
      <c r="B634" s="312" t="n">
        <f aca="false">IF(D634="x",0,IF(C634&lt;1,0,IF(C634&gt;1,1)))</f>
        <v>1</v>
      </c>
      <c r="C634" s="326" t="n">
        <v>108.2729721</v>
      </c>
      <c r="D634" s="323"/>
      <c r="E634" s="321" t="s">
        <v>185</v>
      </c>
    </row>
    <row r="635" customFormat="false" ht="15" hidden="false" customHeight="false" outlineLevel="0" collapsed="false">
      <c r="A635" s="27" t="n">
        <v>2071</v>
      </c>
      <c r="B635" s="312" t="n">
        <f aca="false">IF(D635="x",0,IF(C635&lt;1,0,IF(C635&gt;1,1)))</f>
        <v>1</v>
      </c>
      <c r="C635" s="326" t="n">
        <v>116.8526278</v>
      </c>
      <c r="D635" s="323"/>
      <c r="E635" s="321" t="s">
        <v>185</v>
      </c>
    </row>
    <row r="636" customFormat="false" ht="15" hidden="false" customHeight="false" outlineLevel="0" collapsed="false">
      <c r="A636" s="27" t="n">
        <v>2072</v>
      </c>
      <c r="B636" s="312" t="n">
        <f aca="false">IF(D636="x",0,IF(C636&lt;1,0,IF(C636&gt;1,1)))</f>
        <v>1</v>
      </c>
      <c r="C636" s="326" t="n">
        <v>116.2550494</v>
      </c>
      <c r="D636" s="323"/>
      <c r="E636" s="321" t="s">
        <v>185</v>
      </c>
    </row>
    <row r="637" customFormat="false" ht="15" hidden="false" customHeight="false" outlineLevel="0" collapsed="false">
      <c r="A637" s="27" t="n">
        <v>2073</v>
      </c>
      <c r="B637" s="312" t="n">
        <f aca="false">IF(D637="x",0,IF(C637&lt;1,0,IF(C637&gt;1,1)))</f>
        <v>1</v>
      </c>
      <c r="C637" s="326" t="n">
        <v>107.345932</v>
      </c>
      <c r="D637" s="323"/>
      <c r="E637" s="321" t="s">
        <v>185</v>
      </c>
    </row>
    <row r="638" customFormat="false" ht="15" hidden="false" customHeight="false" outlineLevel="0" collapsed="false">
      <c r="A638" s="27" t="n">
        <v>2074</v>
      </c>
      <c r="B638" s="312" t="n">
        <f aca="false">IF(D638="x",0,IF(C638&lt;1,0,IF(C638&gt;1,1)))</f>
        <v>1</v>
      </c>
      <c r="C638" s="326" t="n">
        <v>110.7909</v>
      </c>
      <c r="D638" s="323"/>
      <c r="E638" s="321" t="s">
        <v>185</v>
      </c>
    </row>
    <row r="639" customFormat="false" ht="15" hidden="false" customHeight="false" outlineLevel="0" collapsed="false">
      <c r="A639" s="27" t="n">
        <v>2075</v>
      </c>
      <c r="B639" s="312" t="n">
        <f aca="false">IF(D639="x",0,IF(C639&lt;1,0,IF(C639&gt;1,1)))</f>
        <v>1</v>
      </c>
      <c r="C639" s="326" t="n">
        <v>110.9977077</v>
      </c>
      <c r="D639" s="323"/>
      <c r="E639" s="321" t="s">
        <v>185</v>
      </c>
    </row>
    <row r="640" customFormat="false" ht="15" hidden="false" customHeight="false" outlineLevel="0" collapsed="false">
      <c r="A640" s="27" t="n">
        <v>2076</v>
      </c>
      <c r="B640" s="312" t="n">
        <f aca="false">IF(D640="x",0,IF(C640&lt;1,0,IF(C640&gt;1,1)))</f>
        <v>1</v>
      </c>
      <c r="C640" s="326" t="n">
        <v>106.3986272</v>
      </c>
      <c r="D640" s="323"/>
      <c r="E640" s="321" t="s">
        <v>185</v>
      </c>
    </row>
    <row r="641" customFormat="false" ht="15" hidden="false" customHeight="false" outlineLevel="0" collapsed="false">
      <c r="A641" s="27" t="n">
        <v>2077</v>
      </c>
      <c r="B641" s="312" t="n">
        <f aca="false">IF(D641="x",0,IF(C641&lt;1,0,IF(C641&gt;1,1)))</f>
        <v>1</v>
      </c>
      <c r="C641" s="326" t="n">
        <v>117.6550602</v>
      </c>
      <c r="D641" s="323"/>
      <c r="E641" s="321" t="s">
        <v>185</v>
      </c>
    </row>
    <row r="642" customFormat="false" ht="15" hidden="false" customHeight="false" outlineLevel="0" collapsed="false">
      <c r="A642" s="27" t="n">
        <v>2078</v>
      </c>
      <c r="B642" s="312" t="n">
        <f aca="false">IF(D642="x",0,IF(C642&lt;1,0,IF(C642&gt;1,1)))</f>
        <v>1</v>
      </c>
      <c r="C642" s="326" t="n">
        <v>110.0904939</v>
      </c>
      <c r="D642" s="323"/>
      <c r="E642" s="321" t="s">
        <v>185</v>
      </c>
    </row>
    <row r="643" customFormat="false" ht="15" hidden="false" customHeight="false" outlineLevel="0" collapsed="false">
      <c r="A643" s="27" t="n">
        <v>2079</v>
      </c>
      <c r="B643" s="312" t="n">
        <f aca="false">IF(D643="x",0,IF(C643&lt;1,0,IF(C643&gt;1,1)))</f>
        <v>1</v>
      </c>
      <c r="C643" s="326" t="n">
        <v>107.7165856</v>
      </c>
      <c r="D643" s="323"/>
      <c r="E643" s="321" t="s">
        <v>185</v>
      </c>
    </row>
    <row r="644" customFormat="false" ht="15" hidden="false" customHeight="false" outlineLevel="0" collapsed="false">
      <c r="A644" s="27" t="n">
        <v>2080</v>
      </c>
      <c r="B644" s="312" t="n">
        <f aca="false">IF(D644="x",0,IF(C644&lt;1,0,IF(C644&gt;1,1)))</f>
        <v>1</v>
      </c>
      <c r="C644" s="326" t="n">
        <v>108.7289559</v>
      </c>
      <c r="D644" s="323"/>
      <c r="E644" s="321" t="s">
        <v>185</v>
      </c>
    </row>
    <row r="645" customFormat="false" ht="15" hidden="false" customHeight="false" outlineLevel="0" collapsed="false">
      <c r="A645" s="27" t="n">
        <v>2081</v>
      </c>
      <c r="B645" s="312" t="n">
        <f aca="false">IF(D645="x",0,IF(C645&lt;1,0,IF(C645&gt;1,1)))</f>
        <v>1</v>
      </c>
      <c r="C645" s="326" t="n">
        <v>119.400871</v>
      </c>
      <c r="D645" s="323"/>
      <c r="E645" s="321" t="s">
        <v>185</v>
      </c>
    </row>
    <row r="646" customFormat="false" ht="15" hidden="false" customHeight="false" outlineLevel="0" collapsed="false">
      <c r="A646" s="27" t="n">
        <v>2082</v>
      </c>
      <c r="B646" s="312" t="n">
        <f aca="false">IF(D646="x",0,IF(C646&lt;1,0,IF(C646&gt;1,1)))</f>
        <v>1</v>
      </c>
      <c r="C646" s="326" t="n">
        <v>111.1790697</v>
      </c>
      <c r="D646" s="323"/>
      <c r="E646" s="321" t="s">
        <v>185</v>
      </c>
    </row>
    <row r="647" customFormat="false" ht="15" hidden="false" customHeight="false" outlineLevel="0" collapsed="false">
      <c r="A647" s="27" t="n">
        <v>2083</v>
      </c>
      <c r="B647" s="312" t="n">
        <f aca="false">IF(D647="x",0,IF(C647&lt;1,0,IF(C647&gt;1,1)))</f>
        <v>1</v>
      </c>
      <c r="C647" s="326" t="n">
        <v>109.4301922</v>
      </c>
      <c r="D647" s="323"/>
      <c r="E647" s="321" t="s">
        <v>185</v>
      </c>
    </row>
    <row r="648" customFormat="false" ht="15" hidden="false" customHeight="false" outlineLevel="0" collapsed="false">
      <c r="A648" s="27" t="n">
        <v>2084</v>
      </c>
      <c r="B648" s="312" t="n">
        <f aca="false">IF(D648="x",0,IF(C648&lt;1,0,IF(C648&gt;1,1)))</f>
        <v>1</v>
      </c>
      <c r="C648" s="326" t="n">
        <v>109.2831198</v>
      </c>
      <c r="D648" s="323"/>
      <c r="E648" s="321" t="s">
        <v>185</v>
      </c>
    </row>
    <row r="649" customFormat="false" ht="15" hidden="false" customHeight="false" outlineLevel="0" collapsed="false">
      <c r="A649" s="27" t="n">
        <v>2085</v>
      </c>
      <c r="B649" s="312" t="n">
        <f aca="false">IF(D649="x",0,IF(C649&lt;1,0,IF(C649&gt;1,1)))</f>
        <v>1</v>
      </c>
      <c r="C649" s="326" t="n">
        <v>116.1582596</v>
      </c>
      <c r="D649" s="323"/>
      <c r="E649" s="321" t="s">
        <v>185</v>
      </c>
    </row>
    <row r="650" customFormat="false" ht="15" hidden="false" customHeight="false" outlineLevel="0" collapsed="false">
      <c r="A650" s="27" t="n">
        <v>2086</v>
      </c>
      <c r="B650" s="312" t="n">
        <f aca="false">IF(D650="x",0,IF(C650&lt;1,0,IF(C650&gt;1,1)))</f>
        <v>1</v>
      </c>
      <c r="C650" s="326" t="n">
        <v>108.4047599</v>
      </c>
      <c r="D650" s="323"/>
      <c r="E650" s="321" t="s">
        <v>185</v>
      </c>
    </row>
    <row r="651" customFormat="false" ht="15" hidden="false" customHeight="false" outlineLevel="0" collapsed="false">
      <c r="A651" s="27" t="n">
        <v>2087</v>
      </c>
      <c r="B651" s="312" t="n">
        <f aca="false">IF(D651="x",0,IF(C651&lt;1,0,IF(C651&gt;1,1)))</f>
        <v>1</v>
      </c>
      <c r="C651" s="326" t="n">
        <v>111.3855099</v>
      </c>
      <c r="D651" s="323"/>
      <c r="E651" s="321" t="s">
        <v>185</v>
      </c>
    </row>
    <row r="652" customFormat="false" ht="15" hidden="false" customHeight="false" outlineLevel="0" collapsed="false">
      <c r="A652" s="27" t="n">
        <v>2088</v>
      </c>
      <c r="B652" s="312" t="n">
        <f aca="false">IF(D652="x",0,IF(C652&lt;1,0,IF(C652&gt;1,1)))</f>
        <v>1</v>
      </c>
      <c r="C652" s="326" t="n">
        <v>109.2446787</v>
      </c>
      <c r="D652" s="323"/>
      <c r="E652" s="321" t="s">
        <v>185</v>
      </c>
    </row>
    <row r="653" customFormat="false" ht="15" hidden="false" customHeight="false" outlineLevel="0" collapsed="false">
      <c r="A653" s="27" t="n">
        <v>2089</v>
      </c>
      <c r="B653" s="312" t="n">
        <f aca="false">IF(D653="x",0,IF(C653&lt;1,0,IF(C653&gt;1,1)))</f>
        <v>1</v>
      </c>
      <c r="C653" s="326" t="n">
        <v>110.1532969</v>
      </c>
      <c r="D653" s="323"/>
      <c r="E653" s="321" t="s">
        <v>185</v>
      </c>
    </row>
    <row r="654" customFormat="false" ht="15" hidden="false" customHeight="false" outlineLevel="0" collapsed="false">
      <c r="A654" s="27" t="n">
        <v>2090</v>
      </c>
      <c r="B654" s="312" t="n">
        <f aca="false">IF(D654="x",0,IF(C654&lt;1,0,IF(C654&gt;1,1)))</f>
        <v>1</v>
      </c>
      <c r="C654" s="326" t="n">
        <v>112.0080027</v>
      </c>
      <c r="D654" s="323"/>
      <c r="E654" s="321" t="s">
        <v>185</v>
      </c>
    </row>
    <row r="655" customFormat="false" ht="15" hidden="false" customHeight="false" outlineLevel="0" collapsed="false">
      <c r="A655" s="27" t="n">
        <v>2091</v>
      </c>
      <c r="B655" s="312" t="n">
        <f aca="false">IF(D655="x",0,IF(C655&lt;1,0,IF(C655&gt;1,1)))</f>
        <v>1</v>
      </c>
      <c r="C655" s="326" t="n">
        <v>108.7705801</v>
      </c>
      <c r="D655" s="323"/>
      <c r="E655" s="321" t="s">
        <v>185</v>
      </c>
    </row>
    <row r="656" customFormat="false" ht="15" hidden="false" customHeight="false" outlineLevel="0" collapsed="false">
      <c r="A656" s="27" t="n">
        <v>2092</v>
      </c>
      <c r="B656" s="312" t="n">
        <f aca="false">IF(D656="x",0,IF(C656&lt;1,0,IF(C656&gt;1,1)))</f>
        <v>1</v>
      </c>
      <c r="C656" s="326" t="n">
        <v>107.2141383</v>
      </c>
      <c r="D656" s="323"/>
      <c r="E656" s="321" t="s">
        <v>185</v>
      </c>
    </row>
    <row r="657" customFormat="false" ht="15" hidden="false" customHeight="false" outlineLevel="0" collapsed="false">
      <c r="A657" s="27" t="n">
        <v>2093</v>
      </c>
      <c r="B657" s="312" t="n">
        <f aca="false">IF(D657="x",0,IF(C657&lt;1,0,IF(C657&gt;1,1)))</f>
        <v>1</v>
      </c>
      <c r="C657" s="327" t="n">
        <v>109.1211631</v>
      </c>
      <c r="D657" s="328"/>
      <c r="E657" s="321" t="s">
        <v>185</v>
      </c>
    </row>
    <row r="658" customFormat="false" ht="15" hidden="false" customHeight="false" outlineLevel="0" collapsed="false">
      <c r="A658" s="27" t="n">
        <v>2094</v>
      </c>
      <c r="B658" s="312" t="n">
        <f aca="false">IF(D658="x",0,IF(C658&lt;1,0,IF(C658&gt;1,1)))</f>
        <v>1</v>
      </c>
      <c r="C658" s="327" t="n">
        <v>110.2340509</v>
      </c>
      <c r="D658" s="328"/>
      <c r="E658" s="321" t="s">
        <v>185</v>
      </c>
    </row>
    <row r="659" customFormat="false" ht="15" hidden="false" customHeight="false" outlineLevel="0" collapsed="false">
      <c r="A659" s="27" t="n">
        <v>2095</v>
      </c>
      <c r="B659" s="312" t="n">
        <f aca="false">IF(D659="x",0,IF(C659&lt;1,0,IF(C659&gt;1,1)))</f>
        <v>1</v>
      </c>
      <c r="C659" s="327" t="n">
        <v>112.3644329</v>
      </c>
      <c r="D659" s="328"/>
      <c r="E659" s="321" t="s">
        <v>185</v>
      </c>
    </row>
    <row r="660" customFormat="false" ht="15" hidden="false" customHeight="false" outlineLevel="0" collapsed="false">
      <c r="A660" s="27" t="n">
        <v>2096</v>
      </c>
      <c r="B660" s="312" t="n">
        <f aca="false">IF(D660="x",0,IF(C660&lt;1,0,IF(C660&gt;1,1)))</f>
        <v>1</v>
      </c>
      <c r="C660" s="327" t="n">
        <v>107.289889</v>
      </c>
      <c r="D660" s="328"/>
      <c r="E660" s="321" t="s">
        <v>185</v>
      </c>
    </row>
    <row r="661" customFormat="false" ht="15" hidden="false" customHeight="false" outlineLevel="0" collapsed="false">
      <c r="A661" s="27" t="n">
        <v>2097</v>
      </c>
      <c r="B661" s="312" t="n">
        <f aca="false">IF(D661="x",0,IF(C661&lt;1,0,IF(C661&gt;1,1)))</f>
        <v>1</v>
      </c>
      <c r="C661" s="327" t="n">
        <v>110.3629808</v>
      </c>
      <c r="D661" s="328"/>
      <c r="E661" s="321" t="s">
        <v>185</v>
      </c>
    </row>
    <row r="662" customFormat="false" ht="15" hidden="false" customHeight="false" outlineLevel="0" collapsed="false">
      <c r="A662" s="27" t="n">
        <v>2098</v>
      </c>
      <c r="B662" s="312" t="n">
        <f aca="false">IF(D662="x",0,IF(C662&lt;1,0,IF(C662&gt;1,1)))</f>
        <v>1</v>
      </c>
      <c r="C662" s="327" t="n">
        <v>106.8723257</v>
      </c>
      <c r="D662" s="328"/>
      <c r="E662" s="321" t="s">
        <v>185</v>
      </c>
    </row>
    <row r="663" customFormat="false" ht="15" hidden="false" customHeight="false" outlineLevel="0" collapsed="false">
      <c r="A663" s="27" t="n">
        <v>2099</v>
      </c>
      <c r="B663" s="312" t="n">
        <f aca="false">IF(D663="x",0,IF(C663&lt;1,0,IF(C663&gt;1,1)))</f>
        <v>1</v>
      </c>
      <c r="C663" s="327" t="n">
        <v>110.9381009</v>
      </c>
      <c r="D663" s="328"/>
      <c r="E663" s="321" t="s">
        <v>185</v>
      </c>
    </row>
    <row r="664" customFormat="false" ht="15" hidden="false" customHeight="false" outlineLevel="0" collapsed="false">
      <c r="A664" s="27" t="n">
        <v>2100</v>
      </c>
      <c r="B664" s="312" t="n">
        <f aca="false">IF(D664="x",0,IF(C664&lt;1,0,IF(C664&gt;1,1)))</f>
        <v>1</v>
      </c>
      <c r="C664" s="327" t="n">
        <v>110.5306617</v>
      </c>
      <c r="D664" s="328"/>
      <c r="E664" s="321" t="s">
        <v>185</v>
      </c>
    </row>
    <row r="665" customFormat="false" ht="15" hidden="false" customHeight="false" outlineLevel="0" collapsed="false">
      <c r="A665" s="27" t="n">
        <v>2101</v>
      </c>
      <c r="B665" s="312" t="n">
        <f aca="false">IF(D665="x",0,IF(C665&lt;1,0,IF(C665&gt;1,1)))</f>
        <v>1</v>
      </c>
      <c r="C665" s="327" t="n">
        <v>106.6333536</v>
      </c>
      <c r="D665" s="328"/>
      <c r="E665" s="321" t="s">
        <v>185</v>
      </c>
    </row>
    <row r="666" customFormat="false" ht="15" hidden="false" customHeight="false" outlineLevel="0" collapsed="false">
      <c r="A666" s="27" t="n">
        <v>2102</v>
      </c>
      <c r="B666" s="312" t="n">
        <f aca="false">IF(D666="x",0,IF(C666&lt;1,0,IF(C666&gt;1,1)))</f>
        <v>1</v>
      </c>
      <c r="C666" s="327" t="n">
        <v>111.3365442</v>
      </c>
      <c r="D666" s="328"/>
      <c r="E666" s="321" t="s">
        <v>185</v>
      </c>
    </row>
    <row r="667" customFormat="false" ht="15" hidden="false" customHeight="false" outlineLevel="0" collapsed="false">
      <c r="A667" s="27" t="n">
        <v>2103</v>
      </c>
      <c r="B667" s="312" t="n">
        <f aca="false">IF(D667="x",0,IF(C667&lt;1,0,IF(C667&gt;1,1)))</f>
        <v>1</v>
      </c>
      <c r="C667" s="327" t="n">
        <v>107.1289264</v>
      </c>
      <c r="D667" s="328"/>
      <c r="E667" s="321" t="s">
        <v>185</v>
      </c>
    </row>
    <row r="668" customFormat="false" ht="15" hidden="false" customHeight="false" outlineLevel="0" collapsed="false">
      <c r="A668" s="27" t="n">
        <v>2104</v>
      </c>
      <c r="B668" s="312" t="n">
        <f aca="false">IF(D668="x",0,IF(C668&lt;1,0,IF(C668&gt;1,1)))</f>
        <v>1</v>
      </c>
      <c r="C668" s="327" t="n">
        <v>108.8676793</v>
      </c>
      <c r="D668" s="328"/>
      <c r="E668" s="321" t="s">
        <v>185</v>
      </c>
    </row>
    <row r="669" customFormat="false" ht="15" hidden="false" customHeight="false" outlineLevel="0" collapsed="false">
      <c r="A669" s="27" t="n">
        <v>2105</v>
      </c>
      <c r="B669" s="312" t="n">
        <f aca="false">IF(D669="x",0,IF(C669&lt;1,0,IF(C669&gt;1,1)))</f>
        <v>1</v>
      </c>
      <c r="C669" s="327" t="n">
        <v>110.2915479</v>
      </c>
      <c r="D669" s="328"/>
      <c r="E669" s="321" t="s">
        <v>185</v>
      </c>
    </row>
    <row r="670" customFormat="false" ht="15" hidden="false" customHeight="false" outlineLevel="0" collapsed="false">
      <c r="A670" s="27" t="n">
        <v>2106</v>
      </c>
      <c r="B670" s="312" t="n">
        <f aca="false">IF(D670="x",0,IF(C670&lt;1,0,IF(C670&gt;1,1)))</f>
        <v>1</v>
      </c>
      <c r="C670" s="327" t="n">
        <v>108.810747</v>
      </c>
      <c r="D670" s="34"/>
      <c r="E670" s="321" t="s">
        <v>185</v>
      </c>
    </row>
    <row r="671" customFormat="false" ht="15" hidden="false" customHeight="false" outlineLevel="0" collapsed="false">
      <c r="A671" s="27" t="n">
        <v>2107</v>
      </c>
      <c r="B671" s="312" t="n">
        <f aca="false">IF(D671="x",0,IF(C671&lt;1,0,IF(C671&gt;1,1)))</f>
        <v>1</v>
      </c>
      <c r="C671" s="327" t="n">
        <v>109.7002612</v>
      </c>
      <c r="D671" s="34"/>
      <c r="E671" s="321" t="s">
        <v>185</v>
      </c>
    </row>
    <row r="672" customFormat="false" ht="15" hidden="false" customHeight="false" outlineLevel="0" collapsed="false">
      <c r="A672" s="27" t="n">
        <v>2108</v>
      </c>
      <c r="B672" s="312" t="n">
        <f aca="false">IF(D672="x",0,IF(C672&lt;1,0,IF(C672&gt;1,1)))</f>
        <v>1</v>
      </c>
      <c r="C672" s="327" t="n">
        <v>109.7008606</v>
      </c>
      <c r="D672" s="34"/>
      <c r="E672" s="321" t="s">
        <v>185</v>
      </c>
    </row>
    <row r="673" customFormat="false" ht="15" hidden="false" customHeight="false" outlineLevel="0" collapsed="false">
      <c r="A673" s="27" t="n">
        <v>2109</v>
      </c>
      <c r="B673" s="312" t="n">
        <f aca="false">IF(D673="x",0,IF(C673&lt;1,0,IF(C673&gt;1,1)))</f>
        <v>1</v>
      </c>
      <c r="C673" s="327" t="n">
        <v>106.403997</v>
      </c>
      <c r="D673" s="34"/>
      <c r="E673" s="321" t="s">
        <v>185</v>
      </c>
    </row>
    <row r="674" customFormat="false" ht="15" hidden="false" customHeight="false" outlineLevel="0" collapsed="false">
      <c r="A674" s="27" t="n">
        <v>2110</v>
      </c>
      <c r="B674" s="312" t="n">
        <f aca="false">IF(D674="x",0,IF(C674&lt;1,0,IF(C674&gt;1,1)))</f>
        <v>1</v>
      </c>
      <c r="C674" s="327" t="n">
        <v>110.3806485</v>
      </c>
      <c r="D674" s="34"/>
      <c r="E674" s="321" t="s">
        <v>185</v>
      </c>
    </row>
    <row r="675" customFormat="false" ht="15" hidden="false" customHeight="false" outlineLevel="0" collapsed="false">
      <c r="A675" s="27" t="n">
        <v>2111</v>
      </c>
      <c r="B675" s="312" t="n">
        <f aca="false">IF(D675="x",0,IF(C675&lt;1,0,IF(C675&gt;1,1)))</f>
        <v>1</v>
      </c>
      <c r="C675" s="327" t="n">
        <v>109.6052972</v>
      </c>
      <c r="D675" s="34"/>
      <c r="E675" s="321" t="s">
        <v>185</v>
      </c>
    </row>
    <row r="676" customFormat="false" ht="15" hidden="false" customHeight="false" outlineLevel="0" collapsed="false">
      <c r="A676" s="27" t="n">
        <v>2112</v>
      </c>
      <c r="B676" s="312" t="n">
        <f aca="false">IF(D676="x",0,IF(C676&lt;1,0,IF(C676&gt;1,1)))</f>
        <v>1</v>
      </c>
      <c r="C676" s="327" t="n">
        <v>110.5884501</v>
      </c>
      <c r="D676" s="34"/>
      <c r="E676" s="321" t="s">
        <v>185</v>
      </c>
    </row>
    <row r="677" customFormat="false" ht="15" hidden="false" customHeight="false" outlineLevel="0" collapsed="false">
      <c r="A677" s="27" t="n">
        <v>2113</v>
      </c>
      <c r="B677" s="312" t="n">
        <f aca="false">IF(D677="x",0,IF(C677&lt;1,0,IF(C677&gt;1,1)))</f>
        <v>1</v>
      </c>
      <c r="C677" s="327" t="n">
        <v>109.2622412</v>
      </c>
      <c r="D677" s="34"/>
      <c r="E677" s="321" t="s">
        <v>185</v>
      </c>
    </row>
    <row r="678" customFormat="false" ht="15" hidden="false" customHeight="false" outlineLevel="0" collapsed="false">
      <c r="A678" s="27" t="n">
        <v>2114</v>
      </c>
      <c r="B678" s="312" t="n">
        <f aca="false">IF(D678="x",0,IF(C678&lt;1,0,IF(C678&gt;1,1)))</f>
        <v>1</v>
      </c>
      <c r="C678" s="327" t="n">
        <v>108.7065016</v>
      </c>
      <c r="D678" s="34"/>
      <c r="E678" s="321" t="s">
        <v>185</v>
      </c>
    </row>
    <row r="679" customFormat="false" ht="15" hidden="false" customHeight="false" outlineLevel="0" collapsed="false">
      <c r="A679" s="27" t="n">
        <v>2115</v>
      </c>
      <c r="B679" s="312" t="n">
        <f aca="false">IF(D679="x",0,IF(C679&lt;1,0,IF(C679&gt;1,1)))</f>
        <v>1</v>
      </c>
      <c r="C679" s="327" t="n">
        <v>111.5281471</v>
      </c>
      <c r="D679" s="34"/>
      <c r="E679" s="321" t="s">
        <v>185</v>
      </c>
    </row>
    <row r="680" customFormat="false" ht="15" hidden="false" customHeight="false" outlineLevel="0" collapsed="false">
      <c r="A680" s="27" t="n">
        <v>2116</v>
      </c>
      <c r="B680" s="312" t="n">
        <f aca="false">IF(D680="x",0,IF(C680&lt;1,0,IF(C680&gt;1,1)))</f>
        <v>1</v>
      </c>
      <c r="C680" s="327" t="n">
        <v>110.8956349</v>
      </c>
      <c r="D680" s="34"/>
      <c r="E680" s="321" t="s">
        <v>185</v>
      </c>
    </row>
    <row r="681" customFormat="false" ht="15" hidden="false" customHeight="false" outlineLevel="0" collapsed="false">
      <c r="A681" s="27" t="n">
        <v>2117</v>
      </c>
      <c r="B681" s="312" t="n">
        <f aca="false">IF(D681="x",0,IF(C681&lt;1,0,IF(C681&gt;1,1)))</f>
        <v>1</v>
      </c>
      <c r="C681" s="327" t="n">
        <v>109.5834265</v>
      </c>
      <c r="D681" s="34"/>
      <c r="E681" s="321" t="s">
        <v>185</v>
      </c>
    </row>
    <row r="682" customFormat="false" ht="15" hidden="false" customHeight="false" outlineLevel="0" collapsed="false">
      <c r="A682" s="27" t="n">
        <v>2118</v>
      </c>
      <c r="B682" s="312" t="n">
        <f aca="false">IF(D682="x",0,IF(C682&lt;1,0,IF(C682&gt;1,1)))</f>
        <v>1</v>
      </c>
      <c r="C682" s="327" t="n">
        <v>109.8212434</v>
      </c>
      <c r="D682" s="34"/>
      <c r="E682" s="321" t="s">
        <v>185</v>
      </c>
    </row>
    <row r="683" customFormat="false" ht="15" hidden="false" customHeight="false" outlineLevel="0" collapsed="false">
      <c r="A683" s="27" t="n">
        <v>2119</v>
      </c>
      <c r="B683" s="312" t="n">
        <f aca="false">IF(D683="x",0,IF(C683&lt;1,0,IF(C683&gt;1,1)))</f>
        <v>1</v>
      </c>
      <c r="C683" s="327" t="n">
        <v>110.7255852</v>
      </c>
      <c r="D683" s="34"/>
      <c r="E683" s="321" t="s">
        <v>185</v>
      </c>
    </row>
    <row r="684" customFormat="false" ht="15" hidden="false" customHeight="false" outlineLevel="0" collapsed="false">
      <c r="A684" s="27" t="n">
        <v>2120</v>
      </c>
      <c r="B684" s="312" t="n">
        <f aca="false">IF(D684="x",0,IF(C684&lt;1,0,IF(C684&gt;1,1)))</f>
        <v>1</v>
      </c>
      <c r="C684" s="327" t="n">
        <v>110.2770918</v>
      </c>
      <c r="D684" s="34"/>
      <c r="E684" s="321" t="s">
        <v>185</v>
      </c>
    </row>
    <row r="685" customFormat="false" ht="15" hidden="false" customHeight="false" outlineLevel="0" collapsed="false">
      <c r="A685" s="27" t="n">
        <v>2121</v>
      </c>
      <c r="B685" s="312" t="n">
        <f aca="false">IF(D685="x",0,IF(C685&lt;1,0,IF(C685&gt;1,1)))</f>
        <v>1</v>
      </c>
      <c r="C685" s="327" t="n">
        <v>107.3102259</v>
      </c>
      <c r="D685" s="34"/>
      <c r="E685" s="321" t="s">
        <v>185</v>
      </c>
    </row>
    <row r="686" customFormat="false" ht="15" hidden="false" customHeight="false" outlineLevel="0" collapsed="false">
      <c r="A686" s="27" t="n">
        <v>2122</v>
      </c>
      <c r="B686" s="312" t="n">
        <f aca="false">IF(D686="x",0,IF(C686&lt;1,0,IF(C686&gt;1,1)))</f>
        <v>1</v>
      </c>
      <c r="C686" s="327" t="n">
        <v>108.8129224</v>
      </c>
      <c r="D686" s="34"/>
      <c r="E686" s="321" t="s">
        <v>185</v>
      </c>
    </row>
    <row r="687" customFormat="false" ht="15" hidden="false" customHeight="false" outlineLevel="0" collapsed="false">
      <c r="A687" s="27" t="n">
        <v>2123</v>
      </c>
      <c r="B687" s="312" t="n">
        <f aca="false">IF(D687="x",0,IF(C687&lt;1,0,IF(C687&gt;1,1)))</f>
        <v>0</v>
      </c>
      <c r="C687" s="30"/>
      <c r="D687" s="123"/>
      <c r="E687" s="321" t="s">
        <v>185</v>
      </c>
    </row>
    <row r="688" customFormat="false" ht="15" hidden="false" customHeight="false" outlineLevel="0" collapsed="false">
      <c r="A688" s="27" t="n">
        <v>2124</v>
      </c>
      <c r="B688" s="312" t="n">
        <f aca="false">IF(D688="x",0,IF(C688&lt;1,0,IF(C688&gt;1,1)))</f>
        <v>0</v>
      </c>
      <c r="C688" s="151"/>
      <c r="D688" s="123"/>
      <c r="E688" s="321" t="s">
        <v>185</v>
      </c>
    </row>
    <row r="689" customFormat="false" ht="15" hidden="false" customHeight="false" outlineLevel="0" collapsed="false">
      <c r="A689" s="27" t="n">
        <v>2125</v>
      </c>
      <c r="B689" s="312" t="n">
        <f aca="false">IF(D689="x",0,IF(C689&lt;1,0,IF(C689&gt;1,1)))</f>
        <v>0</v>
      </c>
      <c r="C689" s="151"/>
      <c r="D689" s="123"/>
      <c r="E689" s="321" t="s">
        <v>185</v>
      </c>
    </row>
    <row r="690" customFormat="false" ht="15" hidden="false" customHeight="false" outlineLevel="0" collapsed="false">
      <c r="A690" s="27" t="n">
        <v>2126</v>
      </c>
      <c r="B690" s="312" t="n">
        <f aca="false">IF(D690="x",0,IF(C690&lt;1,0,IF(C690&gt;1,1)))</f>
        <v>0</v>
      </c>
      <c r="C690" s="151"/>
      <c r="D690" s="123"/>
      <c r="E690" s="321" t="s">
        <v>185</v>
      </c>
    </row>
    <row r="691" customFormat="false" ht="15" hidden="false" customHeight="false" outlineLevel="0" collapsed="false">
      <c r="A691" s="27" t="n">
        <v>2127</v>
      </c>
      <c r="B691" s="312" t="n">
        <f aca="false">IF(D691="x",0,IF(C691&lt;1,0,IF(C691&gt;1,1)))</f>
        <v>0</v>
      </c>
      <c r="C691" s="151"/>
      <c r="D691" s="123"/>
      <c r="E691" s="321" t="s">
        <v>185</v>
      </c>
    </row>
    <row r="692" customFormat="false" ht="15" hidden="false" customHeight="false" outlineLevel="0" collapsed="false">
      <c r="A692" s="27" t="n">
        <v>2128</v>
      </c>
      <c r="B692" s="312" t="n">
        <f aca="false">IF(D692="x",0,IF(C692&lt;1,0,IF(C692&gt;1,1)))</f>
        <v>0</v>
      </c>
      <c r="C692" s="151"/>
      <c r="D692" s="123"/>
      <c r="E692" s="321" t="s">
        <v>185</v>
      </c>
    </row>
    <row r="693" customFormat="false" ht="15" hidden="false" customHeight="false" outlineLevel="0" collapsed="false">
      <c r="A693" s="27" t="n">
        <v>2129</v>
      </c>
      <c r="B693" s="312" t="n">
        <f aca="false">IF(D693="x",0,IF(C693&lt;1,0,IF(C693&gt;1,1)))</f>
        <v>0</v>
      </c>
      <c r="C693" s="151"/>
      <c r="D693" s="123"/>
      <c r="E693" s="321" t="s">
        <v>185</v>
      </c>
    </row>
    <row r="694" customFormat="false" ht="15" hidden="false" customHeight="false" outlineLevel="0" collapsed="false">
      <c r="A694" s="27" t="n">
        <v>2130</v>
      </c>
      <c r="B694" s="312" t="n">
        <f aca="false">IF(D694="x",0,IF(C694&lt;1,0,IF(C694&gt;1,1)))</f>
        <v>0</v>
      </c>
      <c r="C694" s="151"/>
      <c r="D694" s="123"/>
      <c r="E694" s="321" t="s">
        <v>185</v>
      </c>
    </row>
    <row r="695" customFormat="false" ht="15" hidden="false" customHeight="false" outlineLevel="0" collapsed="false">
      <c r="A695" s="27" t="n">
        <v>2131</v>
      </c>
      <c r="B695" s="312" t="n">
        <f aca="false">IF(D695="x",0,IF(C695&lt;1,0,IF(C695&gt;1,1)))</f>
        <v>0</v>
      </c>
      <c r="C695" s="151"/>
      <c r="D695" s="123"/>
      <c r="E695" s="321" t="s">
        <v>185</v>
      </c>
    </row>
    <row r="696" customFormat="false" ht="15" hidden="false" customHeight="false" outlineLevel="0" collapsed="false">
      <c r="A696" s="27" t="n">
        <v>2132</v>
      </c>
      <c r="B696" s="312" t="n">
        <f aca="false">IF(D696="x",0,IF(C696&lt;1,0,IF(C696&gt;1,1)))</f>
        <v>0</v>
      </c>
      <c r="C696" s="151"/>
      <c r="D696" s="123"/>
      <c r="E696" s="321" t="s">
        <v>185</v>
      </c>
    </row>
    <row r="697" customFormat="false" ht="15" hidden="false" customHeight="false" outlineLevel="0" collapsed="false">
      <c r="A697" s="27" t="n">
        <v>2133</v>
      </c>
      <c r="B697" s="312" t="n">
        <f aca="false">IF(D697="x",0,IF(C697&lt;1,0,IF(C697&gt;1,1)))</f>
        <v>0</v>
      </c>
      <c r="C697" s="151"/>
      <c r="D697" s="123"/>
      <c r="E697" s="321" t="s">
        <v>185</v>
      </c>
    </row>
    <row r="698" customFormat="false" ht="15" hidden="false" customHeight="false" outlineLevel="0" collapsed="false">
      <c r="A698" s="27" t="n">
        <v>2134</v>
      </c>
      <c r="B698" s="312" t="n">
        <f aca="false">IF(D698="x",0,IF(C698&lt;1,0,IF(C698&gt;1,1)))</f>
        <v>0</v>
      </c>
      <c r="C698" s="151"/>
      <c r="D698" s="123"/>
      <c r="E698" s="321" t="s">
        <v>185</v>
      </c>
    </row>
    <row r="699" customFormat="false" ht="15" hidden="false" customHeight="false" outlineLevel="0" collapsed="false">
      <c r="A699" s="27" t="n">
        <v>2135</v>
      </c>
      <c r="B699" s="312" t="n">
        <f aca="false">IF(D699="x",0,IF(C699&lt;1,0,IF(C699&gt;1,1)))</f>
        <v>0</v>
      </c>
      <c r="C699" s="151"/>
      <c r="D699" s="123"/>
      <c r="E699" s="321" t="s">
        <v>185</v>
      </c>
    </row>
    <row r="700" customFormat="false" ht="15" hidden="false" customHeight="false" outlineLevel="0" collapsed="false">
      <c r="A700" s="27" t="n">
        <v>2136</v>
      </c>
      <c r="B700" s="312" t="n">
        <f aca="false">IF(D700="x",0,IF(C700&lt;1,0,IF(C700&gt;1,1)))</f>
        <v>0</v>
      </c>
      <c r="C700" s="151"/>
      <c r="D700" s="123"/>
      <c r="E700" s="321" t="s">
        <v>185</v>
      </c>
    </row>
    <row r="701" customFormat="false" ht="15" hidden="false" customHeight="false" outlineLevel="0" collapsed="false">
      <c r="A701" s="27" t="n">
        <v>2137</v>
      </c>
      <c r="B701" s="312" t="n">
        <f aca="false">IF(D701="x",0,IF(C701&lt;1,0,IF(C701&gt;1,1)))</f>
        <v>0</v>
      </c>
      <c r="C701" s="151"/>
      <c r="D701" s="123"/>
      <c r="E701" s="321" t="s">
        <v>185</v>
      </c>
    </row>
    <row r="702" customFormat="false" ht="15" hidden="false" customHeight="false" outlineLevel="0" collapsed="false">
      <c r="A702" s="27" t="n">
        <v>2138</v>
      </c>
      <c r="B702" s="312" t="n">
        <f aca="false">IF(D702="x",0,IF(C702&lt;1,0,IF(C702&gt;1,1)))</f>
        <v>0</v>
      </c>
      <c r="C702" s="151"/>
      <c r="D702" s="123"/>
      <c r="E702" s="321" t="s">
        <v>185</v>
      </c>
    </row>
    <row r="703" customFormat="false" ht="15" hidden="false" customHeight="false" outlineLevel="0" collapsed="false">
      <c r="A703" s="27" t="n">
        <v>2139</v>
      </c>
      <c r="B703" s="312" t="n">
        <f aca="false">IF(D703="x",0,IF(C703&lt;1,0,IF(C703&gt;1,1)))</f>
        <v>0</v>
      </c>
      <c r="C703" s="151"/>
      <c r="D703" s="123"/>
      <c r="E703" s="321" t="s">
        <v>185</v>
      </c>
    </row>
    <row r="704" customFormat="false" ht="15" hidden="false" customHeight="false" outlineLevel="0" collapsed="false">
      <c r="A704" s="27" t="n">
        <v>2140</v>
      </c>
      <c r="B704" s="312" t="n">
        <f aca="false">IF(D704="x",0,IF(C704&lt;1,0,IF(C704&gt;1,1)))</f>
        <v>0</v>
      </c>
      <c r="C704" s="151"/>
      <c r="D704" s="123"/>
      <c r="E704" s="321" t="s">
        <v>185</v>
      </c>
    </row>
    <row r="705" customFormat="false" ht="15" hidden="false" customHeight="false" outlineLevel="0" collapsed="false">
      <c r="A705" s="27" t="n">
        <v>2141</v>
      </c>
      <c r="B705" s="312" t="n">
        <f aca="false">IF(D705="x",0,IF(C705&lt;1,0,IF(C705&gt;1,1)))</f>
        <v>0</v>
      </c>
      <c r="C705" s="151"/>
      <c r="D705" s="123"/>
      <c r="E705" s="321" t="s">
        <v>185</v>
      </c>
    </row>
    <row r="706" customFormat="false" ht="15" hidden="false" customHeight="false" outlineLevel="0" collapsed="false">
      <c r="A706" s="27" t="n">
        <v>2142</v>
      </c>
      <c r="B706" s="312" t="n">
        <f aca="false">IF(D706="x",0,IF(C706&lt;1,0,IF(C706&gt;1,1)))</f>
        <v>0</v>
      </c>
      <c r="C706" s="151"/>
      <c r="D706" s="123"/>
      <c r="E706" s="321" t="s">
        <v>185</v>
      </c>
    </row>
    <row r="707" customFormat="false" ht="15" hidden="false" customHeight="false" outlineLevel="0" collapsed="false">
      <c r="A707" s="27" t="n">
        <v>2143</v>
      </c>
      <c r="B707" s="312" t="n">
        <f aca="false">IF(D707="x",0,IF(C707&lt;1,0,IF(C707&gt;1,1)))</f>
        <v>0</v>
      </c>
      <c r="C707" s="151"/>
      <c r="D707" s="123"/>
      <c r="E707" s="321" t="s">
        <v>185</v>
      </c>
    </row>
    <row r="708" customFormat="false" ht="15" hidden="false" customHeight="false" outlineLevel="0" collapsed="false">
      <c r="A708" s="27" t="n">
        <v>2144</v>
      </c>
      <c r="B708" s="312" t="n">
        <f aca="false">IF(D708="x",0,IF(C708&lt;1,0,IF(C708&gt;1,1)))</f>
        <v>0</v>
      </c>
      <c r="C708" s="151"/>
      <c r="D708" s="123"/>
      <c r="E708" s="321" t="s">
        <v>185</v>
      </c>
    </row>
    <row r="709" customFormat="false" ht="15" hidden="false" customHeight="false" outlineLevel="0" collapsed="false">
      <c r="A709" s="27" t="n">
        <v>2145</v>
      </c>
      <c r="B709" s="312" t="n">
        <f aca="false">IF(D709="x",0,IF(C709&lt;1,0,IF(C709&gt;1,1)))</f>
        <v>0</v>
      </c>
      <c r="C709" s="151"/>
      <c r="D709" s="123"/>
      <c r="E709" s="321" t="s">
        <v>185</v>
      </c>
    </row>
    <row r="710" customFormat="false" ht="15" hidden="false" customHeight="false" outlineLevel="0" collapsed="false">
      <c r="A710" s="27" t="n">
        <v>2146</v>
      </c>
      <c r="B710" s="312" t="n">
        <f aca="false">IF(D710="x",0,IF(C710&lt;1,0,IF(C710&gt;1,1)))</f>
        <v>0</v>
      </c>
      <c r="C710" s="151"/>
      <c r="D710" s="123"/>
      <c r="E710" s="321" t="s">
        <v>185</v>
      </c>
    </row>
    <row r="711" customFormat="false" ht="15" hidden="false" customHeight="false" outlineLevel="0" collapsed="false">
      <c r="A711" s="27" t="n">
        <v>2147</v>
      </c>
      <c r="B711" s="312" t="n">
        <f aca="false">IF(D711="x",0,IF(C711&lt;1,0,IF(C711&gt;1,1)))</f>
        <v>0</v>
      </c>
      <c r="C711" s="151"/>
      <c r="D711" s="123"/>
      <c r="E711" s="321" t="s">
        <v>185</v>
      </c>
    </row>
    <row r="712" customFormat="false" ht="15" hidden="false" customHeight="false" outlineLevel="0" collapsed="false">
      <c r="A712" s="27" t="n">
        <v>2148</v>
      </c>
      <c r="B712" s="312" t="n">
        <f aca="false">IF(D712="x",0,IF(C712&lt;1,0,IF(C712&gt;1,1)))</f>
        <v>0</v>
      </c>
      <c r="C712" s="151"/>
      <c r="D712" s="123"/>
      <c r="E712" s="321" t="s">
        <v>185</v>
      </c>
    </row>
    <row r="713" customFormat="false" ht="15" hidden="false" customHeight="false" outlineLevel="0" collapsed="false">
      <c r="A713" s="27" t="n">
        <v>2149</v>
      </c>
      <c r="B713" s="312" t="n">
        <f aca="false">IF(D713="x",0,IF(C713&lt;1,0,IF(C713&gt;1,1)))</f>
        <v>0</v>
      </c>
      <c r="C713" s="151"/>
      <c r="D713" s="123"/>
      <c r="E713" s="321" t="s">
        <v>185</v>
      </c>
    </row>
    <row r="714" customFormat="false" ht="15" hidden="false" customHeight="false" outlineLevel="0" collapsed="false">
      <c r="A714" s="27" t="n">
        <v>2150</v>
      </c>
      <c r="B714" s="312" t="n">
        <f aca="false">IF(D714="x",0,IF(C714&lt;1,0,IF(C714&gt;1,1)))</f>
        <v>0</v>
      </c>
      <c r="C714" s="151"/>
      <c r="D714" s="123"/>
      <c r="E714" s="321" t="s">
        <v>185</v>
      </c>
    </row>
    <row r="715" customFormat="false" ht="15" hidden="false" customHeight="false" outlineLevel="0" collapsed="false">
      <c r="A715" s="27" t="n">
        <v>2162</v>
      </c>
      <c r="B715" s="312" t="n">
        <f aca="false">IF(D715="x",0,IF(C715&lt;1,0,IF(C715&gt;1,1)))</f>
        <v>1</v>
      </c>
      <c r="C715" s="151" t="n">
        <v>111.84</v>
      </c>
      <c r="D715" s="123"/>
      <c r="E715" s="321" t="s">
        <v>185</v>
      </c>
    </row>
    <row r="716" customFormat="false" ht="15" hidden="false" customHeight="false" outlineLevel="0" collapsed="false">
      <c r="A716" s="27" t="n">
        <v>2163</v>
      </c>
      <c r="B716" s="312" t="n">
        <f aca="false">IF(D716="x",0,IF(C716&lt;1,0,IF(C716&gt;1,1)))</f>
        <v>1</v>
      </c>
      <c r="C716" s="151" t="n">
        <v>112.59</v>
      </c>
      <c r="D716" s="123"/>
      <c r="E716" s="321" t="s">
        <v>185</v>
      </c>
    </row>
    <row r="717" customFormat="false" ht="15" hidden="false" customHeight="false" outlineLevel="0" collapsed="false">
      <c r="A717" s="27" t="n">
        <v>2164</v>
      </c>
      <c r="B717" s="312" t="n">
        <f aca="false">IF(D717="x",0,IF(C717&lt;1,0,IF(C717&gt;1,1)))</f>
        <v>1</v>
      </c>
      <c r="C717" s="151" t="n">
        <v>111.33</v>
      </c>
      <c r="D717" s="123"/>
      <c r="E717" s="321" t="s">
        <v>185</v>
      </c>
    </row>
    <row r="718" customFormat="false" ht="15" hidden="false" customHeight="false" outlineLevel="0" collapsed="false">
      <c r="A718" s="27" t="n">
        <v>2165</v>
      </c>
      <c r="B718" s="312" t="n">
        <f aca="false">IF(D718="x",0,IF(C718&lt;1,0,IF(C718&gt;1,1)))</f>
        <v>1</v>
      </c>
      <c r="C718" s="151" t="n">
        <v>108.78</v>
      </c>
      <c r="D718" s="123"/>
      <c r="E718" s="321" t="s">
        <v>185</v>
      </c>
    </row>
    <row r="719" customFormat="false" ht="15" hidden="false" customHeight="false" outlineLevel="0" collapsed="false">
      <c r="A719" s="27" t="n">
        <v>2166</v>
      </c>
      <c r="B719" s="312" t="n">
        <f aca="false">IF(D719="x",0,IF(C719&lt;1,0,IF(C719&gt;1,1)))</f>
        <v>1</v>
      </c>
      <c r="C719" s="151" t="n">
        <v>111.89</v>
      </c>
      <c r="D719" s="123"/>
      <c r="E719" s="321" t="s">
        <v>185</v>
      </c>
    </row>
    <row r="720" customFormat="false" ht="15" hidden="false" customHeight="false" outlineLevel="0" collapsed="false">
      <c r="A720" s="27" t="n">
        <v>2167</v>
      </c>
      <c r="B720" s="312" t="n">
        <f aca="false">IF(D720="x",0,IF(C720&lt;1,0,IF(C720&gt;1,1)))</f>
        <v>1</v>
      </c>
      <c r="C720" s="151" t="n">
        <v>114.66</v>
      </c>
      <c r="D720" s="123"/>
      <c r="E720" s="321" t="s">
        <v>185</v>
      </c>
    </row>
    <row r="721" customFormat="false" ht="15" hidden="false" customHeight="false" outlineLevel="0" collapsed="false">
      <c r="A721" s="27" t="n">
        <v>2168</v>
      </c>
      <c r="B721" s="312" t="n">
        <f aca="false">IF(D721="x",0,IF(C721&lt;1,0,IF(C721&gt;1,1)))</f>
        <v>1</v>
      </c>
      <c r="C721" s="151" t="n">
        <v>114.08</v>
      </c>
      <c r="D721" s="123"/>
      <c r="E721" s="321" t="s">
        <v>185</v>
      </c>
    </row>
    <row r="722" customFormat="false" ht="15" hidden="false" customHeight="false" outlineLevel="0" collapsed="false">
      <c r="A722" s="27" t="n">
        <v>2169</v>
      </c>
      <c r="B722" s="312" t="n">
        <f aca="false">IF(D722="x",0,IF(C722&lt;1,0,IF(C722&gt;1,1)))</f>
        <v>1</v>
      </c>
      <c r="C722" s="151" t="n">
        <v>113.7</v>
      </c>
      <c r="D722" s="123"/>
      <c r="E722" s="321" t="s">
        <v>185</v>
      </c>
    </row>
    <row r="723" customFormat="false" ht="15" hidden="false" customHeight="false" outlineLevel="0" collapsed="false">
      <c r="A723" s="27" t="n">
        <v>2172</v>
      </c>
      <c r="B723" s="312" t="n">
        <f aca="false">IF(D723="x",0,IF(C723&lt;1,0,IF(C723&gt;1,1)))</f>
        <v>1</v>
      </c>
      <c r="C723" s="151" t="n">
        <v>113.95</v>
      </c>
      <c r="D723" s="123"/>
      <c r="E723" s="321" t="s">
        <v>185</v>
      </c>
    </row>
    <row r="724" customFormat="false" ht="15" hidden="false" customHeight="false" outlineLevel="0" collapsed="false">
      <c r="A724" s="27" t="n">
        <v>2173</v>
      </c>
      <c r="B724" s="312" t="n">
        <f aca="false">IF(D724="x",0,IF(C724&lt;1,0,IF(C724&gt;1,1)))</f>
        <v>1</v>
      </c>
      <c r="C724" s="151" t="n">
        <v>112.16</v>
      </c>
      <c r="D724" s="123"/>
      <c r="E724" s="321" t="s">
        <v>185</v>
      </c>
    </row>
    <row r="725" customFormat="false" ht="15" hidden="false" customHeight="false" outlineLevel="0" collapsed="false">
      <c r="A725" s="27" t="n">
        <v>2174</v>
      </c>
      <c r="B725" s="312" t="n">
        <f aca="false">IF(D725="x",0,IF(C725&lt;1,0,IF(C725&gt;1,1)))</f>
        <v>1</v>
      </c>
      <c r="C725" s="151" t="n">
        <v>112.46</v>
      </c>
      <c r="D725" s="123"/>
      <c r="E725" s="321" t="s">
        <v>185</v>
      </c>
    </row>
    <row r="726" customFormat="false" ht="15" hidden="false" customHeight="false" outlineLevel="0" collapsed="false">
      <c r="A726" s="27" t="n">
        <v>2175</v>
      </c>
      <c r="B726" s="312" t="n">
        <f aca="false">IF(D726="x",0,IF(C726&lt;1,0,IF(C726&gt;1,1)))</f>
        <v>1</v>
      </c>
      <c r="C726" s="151" t="n">
        <v>110.04</v>
      </c>
      <c r="D726" s="123"/>
      <c r="E726" s="321" t="s">
        <v>185</v>
      </c>
    </row>
    <row r="727" customFormat="false" ht="15" hidden="false" customHeight="false" outlineLevel="0" collapsed="false">
      <c r="A727" s="27" t="n">
        <v>2176</v>
      </c>
      <c r="B727" s="312" t="n">
        <f aca="false">IF(D727="x",0,IF(C727&lt;1,0,IF(C727&gt;1,1)))</f>
        <v>1</v>
      </c>
      <c r="C727" s="151" t="n">
        <v>112.53</v>
      </c>
      <c r="D727" s="123"/>
      <c r="E727" s="321" t="s">
        <v>185</v>
      </c>
    </row>
    <row r="728" customFormat="false" ht="15" hidden="false" customHeight="false" outlineLevel="0" collapsed="false">
      <c r="A728" s="27" t="n">
        <v>2177</v>
      </c>
      <c r="B728" s="312" t="n">
        <f aca="false">IF(D728="x",0,IF(C728&lt;1,0,IF(C728&gt;1,1)))</f>
        <v>1</v>
      </c>
      <c r="C728" s="151" t="n">
        <v>113.53</v>
      </c>
      <c r="D728" s="123"/>
      <c r="E728" s="321" t="s">
        <v>185</v>
      </c>
    </row>
    <row r="729" customFormat="false" ht="15" hidden="false" customHeight="false" outlineLevel="0" collapsed="false">
      <c r="A729" s="27" t="n">
        <v>2178</v>
      </c>
      <c r="B729" s="312" t="n">
        <f aca="false">IF(D729="x",0,IF(C729&lt;1,0,IF(C729&gt;1,1)))</f>
        <v>1</v>
      </c>
      <c r="C729" s="151" t="n">
        <v>113.54</v>
      </c>
      <c r="D729" s="123"/>
      <c r="E729" s="321" t="s">
        <v>185</v>
      </c>
    </row>
    <row r="730" customFormat="false" ht="15" hidden="false" customHeight="false" outlineLevel="0" collapsed="false">
      <c r="A730" s="27" t="n">
        <v>2179</v>
      </c>
      <c r="B730" s="312" t="n">
        <f aca="false">IF(D730="x",0,IF(C730&lt;1,0,IF(C730&gt;1,1)))</f>
        <v>1</v>
      </c>
      <c r="C730" s="151" t="n">
        <v>112.86</v>
      </c>
      <c r="D730" s="123"/>
      <c r="E730" s="321" t="s">
        <v>185</v>
      </c>
    </row>
    <row r="731" customFormat="false" ht="15" hidden="false" customHeight="false" outlineLevel="0" collapsed="false">
      <c r="A731" s="27" t="n">
        <v>2180</v>
      </c>
      <c r="B731" s="312" t="n">
        <f aca="false">IF(D731="x",0,IF(C731&lt;1,0,IF(C731&gt;1,1)))</f>
        <v>1</v>
      </c>
      <c r="C731" s="151" t="n">
        <v>113.11</v>
      </c>
      <c r="D731" s="123"/>
      <c r="E731" s="321" t="s">
        <v>185</v>
      </c>
    </row>
    <row r="732" customFormat="false" ht="15" hidden="false" customHeight="false" outlineLevel="0" collapsed="false">
      <c r="A732" s="27" t="n">
        <v>2181</v>
      </c>
      <c r="B732" s="312" t="n">
        <f aca="false">IF(D732="x",0,IF(C732&lt;1,0,IF(C732&gt;1,1)))</f>
        <v>1</v>
      </c>
      <c r="C732" s="151" t="n">
        <v>113.46</v>
      </c>
      <c r="D732" s="123"/>
      <c r="E732" s="321" t="s">
        <v>185</v>
      </c>
    </row>
    <row r="733" customFormat="false" ht="15" hidden="false" customHeight="false" outlineLevel="0" collapsed="false">
      <c r="A733" s="27" t="n">
        <v>2182</v>
      </c>
      <c r="B733" s="312" t="n">
        <f aca="false">IF(D733="x",0,IF(C733&lt;1,0,IF(C733&gt;1,1)))</f>
        <v>1</v>
      </c>
      <c r="C733" s="151" t="n">
        <v>113.34</v>
      </c>
      <c r="D733" s="123"/>
      <c r="E733" s="321" t="s">
        <v>185</v>
      </c>
    </row>
    <row r="734" customFormat="false" ht="15" hidden="false" customHeight="false" outlineLevel="0" collapsed="false">
      <c r="A734" s="27" t="n">
        <v>2183</v>
      </c>
      <c r="B734" s="312" t="n">
        <f aca="false">IF(D734="x",0,IF(C734&lt;1,0,IF(C734&gt;1,1)))</f>
        <v>1</v>
      </c>
      <c r="C734" s="151" t="n">
        <v>115.35</v>
      </c>
      <c r="D734" s="123"/>
      <c r="E734" s="321" t="s">
        <v>185</v>
      </c>
    </row>
    <row r="735" customFormat="false" ht="15" hidden="false" customHeight="false" outlineLevel="0" collapsed="false">
      <c r="A735" s="27" t="n">
        <v>2184</v>
      </c>
      <c r="B735" s="312" t="n">
        <f aca="false">IF(D735="x",0,IF(C735&lt;1,0,IF(C735&gt;1,1)))</f>
        <v>1</v>
      </c>
      <c r="C735" s="151" t="n">
        <v>112.89</v>
      </c>
      <c r="D735" s="123"/>
      <c r="E735" s="321" t="s">
        <v>185</v>
      </c>
    </row>
    <row r="736" customFormat="false" ht="15" hidden="false" customHeight="false" outlineLevel="0" collapsed="false">
      <c r="A736" s="27" t="n">
        <v>2185</v>
      </c>
      <c r="B736" s="312" t="n">
        <f aca="false">IF(D736="x",0,IF(C736&lt;1,0,IF(C736&gt;1,1)))</f>
        <v>1</v>
      </c>
      <c r="C736" s="151" t="n">
        <v>111.44</v>
      </c>
      <c r="D736" s="123"/>
      <c r="E736" s="321" t="s">
        <v>185</v>
      </c>
    </row>
    <row r="737" customFormat="false" ht="15" hidden="false" customHeight="false" outlineLevel="0" collapsed="false">
      <c r="A737" s="27" t="n">
        <v>2186</v>
      </c>
      <c r="B737" s="312" t="n">
        <f aca="false">IF(D737="x",0,IF(C737&lt;1,0,IF(C737&gt;1,1)))</f>
        <v>1</v>
      </c>
      <c r="C737" s="151" t="n">
        <v>112.01</v>
      </c>
      <c r="D737" s="123"/>
      <c r="E737" s="321" t="s">
        <v>185</v>
      </c>
    </row>
    <row r="738" customFormat="false" ht="15" hidden="false" customHeight="false" outlineLevel="0" collapsed="false">
      <c r="A738" s="27" t="n">
        <v>2187</v>
      </c>
      <c r="B738" s="312" t="n">
        <f aca="false">IF(D738="x",0,IF(C738&lt;1,0,IF(C738&gt;1,1)))</f>
        <v>1</v>
      </c>
      <c r="C738" s="151" t="n">
        <v>111.83</v>
      </c>
      <c r="D738" s="123"/>
      <c r="E738" s="321" t="s">
        <v>185</v>
      </c>
    </row>
    <row r="739" customFormat="false" ht="15" hidden="false" customHeight="false" outlineLevel="0" collapsed="false">
      <c r="A739" s="27" t="n">
        <v>2188</v>
      </c>
      <c r="B739" s="312" t="n">
        <f aca="false">IF(D739="x",0,IF(C739&lt;1,0,IF(C739&gt;1,1)))</f>
        <v>1</v>
      </c>
      <c r="C739" s="151" t="n">
        <v>113.9</v>
      </c>
      <c r="D739" s="123"/>
      <c r="E739" s="321" t="s">
        <v>185</v>
      </c>
    </row>
    <row r="740" customFormat="false" ht="15" hidden="false" customHeight="false" outlineLevel="0" collapsed="false">
      <c r="A740" s="27" t="n">
        <v>2190</v>
      </c>
      <c r="B740" s="312" t="n">
        <f aca="false">IF(D740="x",0,IF(C740&lt;1,0,IF(C740&gt;1,1)))</f>
        <v>1</v>
      </c>
      <c r="C740" s="151" t="n">
        <v>111.38</v>
      </c>
      <c r="D740" s="123"/>
      <c r="E740" s="321" t="s">
        <v>185</v>
      </c>
    </row>
    <row r="741" customFormat="false" ht="15" hidden="false" customHeight="false" outlineLevel="0" collapsed="false">
      <c r="A741" s="27" t="n">
        <v>2191</v>
      </c>
      <c r="B741" s="312" t="n">
        <f aca="false">IF(D741="x",0,IF(C741&lt;1,0,IF(C741&gt;1,1)))</f>
        <v>1</v>
      </c>
      <c r="C741" s="151" t="n">
        <v>114.18</v>
      </c>
      <c r="D741" s="123"/>
      <c r="E741" s="321" t="s">
        <v>185</v>
      </c>
    </row>
    <row r="742" customFormat="false" ht="15" hidden="false" customHeight="false" outlineLevel="0" collapsed="false">
      <c r="A742" s="27" t="n">
        <v>2192</v>
      </c>
      <c r="B742" s="312" t="n">
        <f aca="false">IF(D742="x",0,IF(C742&lt;1,0,IF(C742&gt;1,1)))</f>
        <v>1</v>
      </c>
      <c r="C742" s="151" t="n">
        <v>113.56</v>
      </c>
      <c r="D742" s="123"/>
      <c r="E742" s="321" t="s">
        <v>185</v>
      </c>
    </row>
    <row r="743" customFormat="false" ht="15" hidden="false" customHeight="false" outlineLevel="0" collapsed="false">
      <c r="A743" s="27" t="n">
        <v>2193</v>
      </c>
      <c r="B743" s="312" t="n">
        <f aca="false">IF(D743="x",0,IF(C743&lt;1,0,IF(C743&gt;1,1)))</f>
        <v>1</v>
      </c>
      <c r="C743" s="151" t="n">
        <v>111.44</v>
      </c>
      <c r="D743" s="123"/>
      <c r="E743" s="321" t="s">
        <v>185</v>
      </c>
    </row>
    <row r="744" customFormat="false" ht="15" hidden="false" customHeight="false" outlineLevel="0" collapsed="false">
      <c r="A744" s="27" t="n">
        <v>2194</v>
      </c>
      <c r="B744" s="312" t="n">
        <f aca="false">IF(D744="x",0,IF(C744&lt;1,0,IF(C744&gt;1,1)))</f>
        <v>1</v>
      </c>
      <c r="C744" s="151" t="n">
        <v>111.97</v>
      </c>
      <c r="D744" s="123"/>
      <c r="E744" s="321" t="s">
        <v>185</v>
      </c>
    </row>
    <row r="745" customFormat="false" ht="15" hidden="false" customHeight="false" outlineLevel="0" collapsed="false">
      <c r="A745" s="27" t="n">
        <v>2197</v>
      </c>
      <c r="B745" s="312" t="n">
        <f aca="false">IF(D745="x",0,IF(C745&lt;1,0,IF(C745&gt;1,1)))</f>
        <v>1</v>
      </c>
      <c r="C745" s="151" t="n">
        <v>113.81</v>
      </c>
      <c r="D745" s="123"/>
      <c r="E745" s="321" t="s">
        <v>185</v>
      </c>
    </row>
    <row r="746" customFormat="false" ht="15" hidden="false" customHeight="false" outlineLevel="0" collapsed="false">
      <c r="A746" s="27" t="n">
        <v>2198</v>
      </c>
      <c r="B746" s="312" t="n">
        <f aca="false">IF(D746="x",0,IF(C746&lt;1,0,IF(C746&gt;1,1)))</f>
        <v>1</v>
      </c>
      <c r="C746" s="151" t="n">
        <v>113.13</v>
      </c>
      <c r="D746" s="123"/>
      <c r="E746" s="321" t="s">
        <v>185</v>
      </c>
    </row>
    <row r="747" customFormat="false" ht="15" hidden="false" customHeight="false" outlineLevel="0" collapsed="false">
      <c r="A747" s="27" t="n">
        <v>2199</v>
      </c>
      <c r="B747" s="312" t="n">
        <f aca="false">IF(D747="x",0,IF(C747&lt;1,0,IF(C747&gt;1,1)))</f>
        <v>1</v>
      </c>
      <c r="C747" s="151" t="n">
        <v>112.41</v>
      </c>
      <c r="D747" s="123"/>
      <c r="E747" s="321" t="s">
        <v>185</v>
      </c>
    </row>
    <row r="748" customFormat="false" ht="15" hidden="false" customHeight="false" outlineLevel="0" collapsed="false">
      <c r="A748" s="27" t="n">
        <v>2200</v>
      </c>
      <c r="B748" s="312" t="n">
        <f aca="false">IF(D748="x",0,IF(C748&lt;1,0,IF(C748&gt;1,1)))</f>
        <v>1</v>
      </c>
      <c r="C748" s="151" t="n">
        <v>112.01</v>
      </c>
      <c r="D748" s="123"/>
      <c r="E748" s="321" t="s">
        <v>185</v>
      </c>
    </row>
    <row r="749" customFormat="false" ht="15" hidden="false" customHeight="false" outlineLevel="0" collapsed="false">
      <c r="A749" s="27" t="n">
        <v>2201</v>
      </c>
      <c r="B749" s="312" t="n">
        <f aca="false">IF(D749="x",0,IF(C749&lt;1,0,IF(C749&gt;1,1)))</f>
        <v>1</v>
      </c>
      <c r="C749" s="151" t="n">
        <v>113.22</v>
      </c>
      <c r="D749" s="123"/>
      <c r="E749" s="321" t="s">
        <v>185</v>
      </c>
    </row>
    <row r="750" customFormat="false" ht="15" hidden="false" customHeight="false" outlineLevel="0" collapsed="false">
      <c r="A750" s="27" t="n">
        <v>2202</v>
      </c>
      <c r="B750" s="312" t="n">
        <f aca="false">IF(D750="x",0,IF(C750&lt;1,0,IF(C750&gt;1,1)))</f>
        <v>1</v>
      </c>
      <c r="C750" s="151" t="n">
        <v>120.19</v>
      </c>
      <c r="D750" s="123"/>
      <c r="E750" s="321" t="s">
        <v>185</v>
      </c>
    </row>
    <row r="751" customFormat="false" ht="15" hidden="false" customHeight="false" outlineLevel="0" collapsed="false">
      <c r="A751" s="27" t="n">
        <v>2203</v>
      </c>
      <c r="B751" s="312" t="n">
        <f aca="false">IF(D751="x",0,IF(C751&lt;1,0,IF(C751&gt;1,1)))</f>
        <v>1</v>
      </c>
      <c r="C751" s="151" t="n">
        <v>114.72</v>
      </c>
      <c r="D751" s="123"/>
      <c r="E751" s="321" t="s">
        <v>185</v>
      </c>
    </row>
    <row r="752" customFormat="false" ht="15" hidden="false" customHeight="false" outlineLevel="0" collapsed="false">
      <c r="A752" s="27" t="n">
        <v>2204</v>
      </c>
      <c r="B752" s="312" t="n">
        <f aca="false">IF(D752="x",0,IF(C752&lt;1,0,IF(C752&gt;1,1)))</f>
        <v>1</v>
      </c>
      <c r="C752" s="151" t="n">
        <v>109.42</v>
      </c>
      <c r="D752" s="123"/>
      <c r="E752" s="321" t="s">
        <v>185</v>
      </c>
    </row>
    <row r="753" customFormat="false" ht="15" hidden="false" customHeight="false" outlineLevel="0" collapsed="false">
      <c r="A753" s="27" t="n">
        <v>2205</v>
      </c>
      <c r="B753" s="312" t="n">
        <f aca="false">IF(D753="x",0,IF(C753&lt;1,0,IF(C753&gt;1,1)))</f>
        <v>1</v>
      </c>
      <c r="C753" s="151" t="n">
        <v>111.82</v>
      </c>
      <c r="D753" s="123"/>
      <c r="E753" s="321" t="s">
        <v>185</v>
      </c>
    </row>
    <row r="754" customFormat="false" ht="15" hidden="false" customHeight="false" outlineLevel="0" collapsed="false">
      <c r="A754" s="27" t="n">
        <v>2206</v>
      </c>
      <c r="B754" s="312" t="n">
        <f aca="false">IF(D754="x",0,IF(C754&lt;1,0,IF(C754&gt;1,1)))</f>
        <v>1</v>
      </c>
      <c r="C754" s="151" t="n">
        <v>114.21</v>
      </c>
      <c r="D754" s="123"/>
      <c r="E754" s="321" t="s">
        <v>185</v>
      </c>
    </row>
    <row r="755" customFormat="false" ht="15" hidden="false" customHeight="false" outlineLevel="0" collapsed="false">
      <c r="A755" s="27" t="n">
        <v>2207</v>
      </c>
      <c r="B755" s="312" t="n">
        <f aca="false">IF(D755="x",0,IF(C755&lt;1,0,IF(C755&gt;1,1)))</f>
        <v>1</v>
      </c>
      <c r="C755" s="151" t="n">
        <v>112.82</v>
      </c>
      <c r="D755" s="123"/>
      <c r="E755" s="321" t="s">
        <v>185</v>
      </c>
    </row>
    <row r="756" customFormat="false" ht="15" hidden="false" customHeight="false" outlineLevel="0" collapsed="false">
      <c r="A756" s="27" t="n">
        <v>2208</v>
      </c>
      <c r="B756" s="312" t="n">
        <f aca="false">IF(D756="x",0,IF(C756&lt;1,0,IF(C756&gt;1,1)))</f>
        <v>1</v>
      </c>
      <c r="C756" s="151" t="n">
        <v>112.27</v>
      </c>
      <c r="D756" s="123"/>
      <c r="E756" s="321" t="s">
        <v>185</v>
      </c>
    </row>
    <row r="757" customFormat="false" ht="15" hidden="false" customHeight="false" outlineLevel="0" collapsed="false">
      <c r="A757" s="27" t="n">
        <v>2209</v>
      </c>
      <c r="B757" s="312" t="n">
        <f aca="false">IF(D757="x",0,IF(C757&lt;1,0,IF(C757&gt;1,1)))</f>
        <v>1</v>
      </c>
      <c r="C757" s="151" t="n">
        <v>113.16</v>
      </c>
      <c r="D757" s="123"/>
      <c r="E757" s="321" t="s">
        <v>185</v>
      </c>
    </row>
    <row r="758" customFormat="false" ht="15" hidden="false" customHeight="false" outlineLevel="0" collapsed="false">
      <c r="A758" s="27" t="n">
        <v>2210</v>
      </c>
      <c r="B758" s="312" t="n">
        <f aca="false">IF(D758="x",0,IF(C758&lt;1,0,IF(C758&gt;1,1)))</f>
        <v>1</v>
      </c>
      <c r="C758" s="151" t="n">
        <v>110.03</v>
      </c>
      <c r="D758" s="123"/>
      <c r="E758" s="321" t="s">
        <v>185</v>
      </c>
    </row>
    <row r="759" customFormat="false" ht="15" hidden="false" customHeight="false" outlineLevel="0" collapsed="false">
      <c r="A759" s="27" t="n">
        <v>2211</v>
      </c>
      <c r="B759" s="312" t="n">
        <f aca="false">IF(D759="x",0,IF(C759&lt;1,0,IF(C759&gt;1,1)))</f>
        <v>1</v>
      </c>
      <c r="C759" s="151" t="n">
        <v>112.43</v>
      </c>
      <c r="D759" s="123"/>
      <c r="E759" s="321" t="s">
        <v>185</v>
      </c>
    </row>
    <row r="760" customFormat="false" ht="15" hidden="false" customHeight="false" outlineLevel="0" collapsed="false">
      <c r="A760" s="27" t="n">
        <v>3000</v>
      </c>
      <c r="B760" s="312" t="n">
        <f aca="false">IF(D760="x",0,IF(C760&lt;1,0,IF(C760&gt;1,1)))</f>
        <v>0</v>
      </c>
      <c r="C760" s="151"/>
      <c r="D760" s="123"/>
      <c r="E760" s="321" t="s">
        <v>185</v>
      </c>
    </row>
    <row r="761" customFormat="false" ht="15" hidden="false" customHeight="false" outlineLevel="0" collapsed="false">
      <c r="A761" s="27" t="n">
        <v>3001</v>
      </c>
      <c r="B761" s="312" t="n">
        <f aca="false">IF(D761="x",0,IF(C761&lt;1,0,IF(C761&gt;1,1)))</f>
        <v>0</v>
      </c>
      <c r="C761" s="151"/>
      <c r="D761" s="123"/>
      <c r="E761" s="321" t="s">
        <v>185</v>
      </c>
    </row>
    <row r="762" customFormat="false" ht="15" hidden="false" customHeight="false" outlineLevel="0" collapsed="false">
      <c r="A762" s="27" t="n">
        <v>3002</v>
      </c>
      <c r="B762" s="312" t="n">
        <f aca="false">IF(D762="x",0,IF(C762&lt;1,0,IF(C762&gt;1,1)))</f>
        <v>0</v>
      </c>
      <c r="C762" s="151"/>
      <c r="D762" s="123"/>
      <c r="E762" s="321" t="s">
        <v>185</v>
      </c>
    </row>
    <row r="763" customFormat="false" ht="15" hidden="false" customHeight="false" outlineLevel="0" collapsed="false">
      <c r="A763" s="27" t="n">
        <v>3003</v>
      </c>
      <c r="B763" s="312" t="n">
        <f aca="false">IF(D763="x",0,IF(C763&lt;1,0,IF(C763&gt;1,1)))</f>
        <v>0</v>
      </c>
      <c r="C763" s="151"/>
      <c r="D763" s="123"/>
      <c r="E763" s="321" t="s">
        <v>185</v>
      </c>
    </row>
    <row r="764" customFormat="false" ht="15" hidden="false" customHeight="false" outlineLevel="0" collapsed="false">
      <c r="A764" s="27" t="n">
        <v>3004</v>
      </c>
      <c r="B764" s="312" t="n">
        <f aca="false">IF(D764="x",0,IF(C764&lt;1,0,IF(C764&gt;1,1)))</f>
        <v>0</v>
      </c>
      <c r="C764" s="151"/>
      <c r="D764" s="123"/>
      <c r="E764" s="321" t="s">
        <v>185</v>
      </c>
    </row>
    <row r="765" customFormat="false" ht="15" hidden="false" customHeight="false" outlineLevel="0" collapsed="false">
      <c r="A765" s="27" t="n">
        <v>3005</v>
      </c>
      <c r="B765" s="312" t="n">
        <f aca="false">IF(D765="x",0,IF(C765&lt;1,0,IF(C765&gt;1,1)))</f>
        <v>0</v>
      </c>
      <c r="C765" s="151"/>
      <c r="D765" s="123"/>
      <c r="E765" s="321" t="s">
        <v>185</v>
      </c>
    </row>
    <row r="766" customFormat="false" ht="15" hidden="false" customHeight="false" outlineLevel="0" collapsed="false">
      <c r="A766" s="27" t="n">
        <v>3006</v>
      </c>
      <c r="B766" s="312" t="n">
        <f aca="false">IF(D766="x",0,IF(C766&lt;1,0,IF(C766&gt;1,1)))</f>
        <v>0</v>
      </c>
      <c r="C766" s="151"/>
      <c r="D766" s="123"/>
      <c r="E766" s="321" t="s">
        <v>185</v>
      </c>
    </row>
    <row r="767" customFormat="false" ht="15" hidden="false" customHeight="false" outlineLevel="0" collapsed="false">
      <c r="A767" s="27" t="n">
        <v>3007</v>
      </c>
      <c r="B767" s="312" t="n">
        <f aca="false">IF(D767="x",0,IF(C767&lt;1,0,IF(C767&gt;1,1)))</f>
        <v>0</v>
      </c>
      <c r="C767" s="151"/>
      <c r="D767" s="123"/>
      <c r="E767" s="321" t="s">
        <v>185</v>
      </c>
    </row>
    <row r="768" customFormat="false" ht="15" hidden="false" customHeight="false" outlineLevel="0" collapsed="false">
      <c r="A768" s="27" t="n">
        <v>3008</v>
      </c>
      <c r="B768" s="312" t="n">
        <f aca="false">IF(D768="x",0,IF(C768&lt;1,0,IF(C768&gt;1,1)))</f>
        <v>1</v>
      </c>
      <c r="C768" s="329" t="n">
        <v>116</v>
      </c>
      <c r="D768" s="123"/>
      <c r="E768" s="321" t="s">
        <v>185</v>
      </c>
      <c r="F768" s="214"/>
      <c r="G768" s="330"/>
    </row>
    <row r="769" customFormat="false" ht="15" hidden="false" customHeight="false" outlineLevel="0" collapsed="false">
      <c r="A769" s="27" t="n">
        <v>3009</v>
      </c>
      <c r="B769" s="312" t="n">
        <f aca="false">IF(D769="x",0,IF(C769&lt;1,0,IF(C769&gt;1,1)))</f>
        <v>1</v>
      </c>
      <c r="C769" s="329" t="n">
        <v>117.65</v>
      </c>
      <c r="D769" s="123"/>
      <c r="E769" s="321" t="s">
        <v>185</v>
      </c>
      <c r="F769" s="214"/>
      <c r="G769" s="330"/>
    </row>
    <row r="770" customFormat="false" ht="15" hidden="false" customHeight="false" outlineLevel="0" collapsed="false">
      <c r="A770" s="27" t="n">
        <v>3010</v>
      </c>
      <c r="B770" s="312" t="n">
        <f aca="false">IF(D770="x",0,IF(C770&lt;1,0,IF(C770&gt;1,1)))</f>
        <v>1</v>
      </c>
      <c r="C770" s="329" t="n">
        <v>117.32</v>
      </c>
      <c r="D770" s="123"/>
      <c r="E770" s="321" t="s">
        <v>185</v>
      </c>
      <c r="F770" s="214"/>
      <c r="G770" s="330"/>
    </row>
    <row r="771" customFormat="false" ht="15" hidden="false" customHeight="false" outlineLevel="0" collapsed="false">
      <c r="A771" s="27" t="n">
        <v>3011</v>
      </c>
      <c r="B771" s="312" t="n">
        <f aca="false">IF(D771="x",0,IF(C771&lt;1,0,IF(C771&gt;1,1)))</f>
        <v>1</v>
      </c>
      <c r="C771" s="329" t="n">
        <v>116.23</v>
      </c>
      <c r="D771" s="123"/>
      <c r="E771" s="321" t="s">
        <v>185</v>
      </c>
      <c r="F771" s="214"/>
      <c r="G771" s="330"/>
    </row>
    <row r="772" customFormat="false" ht="15" hidden="false" customHeight="false" outlineLevel="0" collapsed="false">
      <c r="A772" s="27" t="n">
        <v>3012</v>
      </c>
      <c r="B772" s="312" t="n">
        <f aca="false">IF(D772="x",0,IF(C772&lt;1,0,IF(C772&gt;1,1)))</f>
        <v>0</v>
      </c>
      <c r="C772" s="329"/>
      <c r="D772" s="123"/>
      <c r="E772" s="321" t="s">
        <v>185</v>
      </c>
      <c r="F772" s="214"/>
      <c r="G772" s="330"/>
    </row>
    <row r="773" customFormat="false" ht="15" hidden="false" customHeight="false" outlineLevel="0" collapsed="false">
      <c r="A773" s="27" t="n">
        <v>3013</v>
      </c>
      <c r="B773" s="312" t="n">
        <f aca="false">IF(D773="x",0,IF(C773&lt;1,0,IF(C773&gt;1,1)))</f>
        <v>1</v>
      </c>
      <c r="C773" s="329" t="n">
        <v>117.17</v>
      </c>
      <c r="D773" s="123"/>
      <c r="E773" s="321" t="s">
        <v>185</v>
      </c>
      <c r="F773" s="214"/>
      <c r="G773" s="330"/>
    </row>
    <row r="774" customFormat="false" ht="15" hidden="false" customHeight="false" outlineLevel="0" collapsed="false">
      <c r="A774" s="27" t="n">
        <v>3014</v>
      </c>
      <c r="B774" s="312" t="n">
        <f aca="false">IF(D774="x",0,IF(C774&lt;1,0,IF(C774&gt;1,1)))</f>
        <v>0</v>
      </c>
      <c r="C774" s="329"/>
      <c r="D774" s="123"/>
      <c r="E774" s="321" t="s">
        <v>185</v>
      </c>
      <c r="F774" s="214"/>
      <c r="G774" s="330"/>
    </row>
    <row r="775" customFormat="false" ht="15" hidden="false" customHeight="false" outlineLevel="0" collapsed="false">
      <c r="A775" s="27" t="n">
        <v>3015</v>
      </c>
      <c r="B775" s="312" t="n">
        <f aca="false">IF(D775="x",0,IF(C775&lt;1,0,IF(C775&gt;1,1)))</f>
        <v>0</v>
      </c>
      <c r="C775" s="329"/>
      <c r="D775" s="123"/>
      <c r="E775" s="321" t="s">
        <v>185</v>
      </c>
      <c r="F775" s="214"/>
      <c r="G775" s="330"/>
    </row>
    <row r="776" customFormat="false" ht="15" hidden="false" customHeight="false" outlineLevel="0" collapsed="false">
      <c r="A776" s="27" t="n">
        <v>3016</v>
      </c>
      <c r="B776" s="312" t="n">
        <f aca="false">IF(D776="x",0,IF(C776&lt;1,0,IF(C776&gt;1,1)))</f>
        <v>0</v>
      </c>
      <c r="C776" s="329"/>
      <c r="D776" s="123"/>
      <c r="E776" s="321" t="s">
        <v>185</v>
      </c>
      <c r="F776" s="214"/>
      <c r="G776" s="330"/>
    </row>
    <row r="777" customFormat="false" ht="15" hidden="false" customHeight="false" outlineLevel="0" collapsed="false">
      <c r="A777" s="27" t="n">
        <v>3017</v>
      </c>
      <c r="B777" s="312" t="n">
        <f aca="false">IF(D777="x",0,IF(C777&lt;1,0,IF(C777&gt;1,1)))</f>
        <v>0</v>
      </c>
      <c r="C777" s="329"/>
      <c r="D777" s="123"/>
      <c r="E777" s="321" t="s">
        <v>185</v>
      </c>
      <c r="F777" s="214"/>
      <c r="G777" s="330"/>
    </row>
    <row r="778" customFormat="false" ht="15" hidden="false" customHeight="false" outlineLevel="0" collapsed="false">
      <c r="A778" s="27" t="n">
        <v>3018</v>
      </c>
      <c r="B778" s="312" t="n">
        <f aca="false">IF(D778="x",0,IF(C778&lt;1,0,IF(C778&gt;1,1)))</f>
        <v>0</v>
      </c>
      <c r="C778" s="329"/>
      <c r="D778" s="123"/>
      <c r="E778" s="321" t="s">
        <v>185</v>
      </c>
      <c r="F778" s="214"/>
      <c r="G778" s="330"/>
    </row>
    <row r="779" customFormat="false" ht="15" hidden="false" customHeight="false" outlineLevel="0" collapsed="false">
      <c r="A779" s="27" t="n">
        <v>3019</v>
      </c>
      <c r="B779" s="312" t="n">
        <f aca="false">IF(D779="x",0,IF(C779&lt;1,0,IF(C779&gt;1,1)))</f>
        <v>0</v>
      </c>
      <c r="C779" s="329"/>
      <c r="D779" s="123"/>
      <c r="E779" s="321" t="s">
        <v>185</v>
      </c>
      <c r="F779" s="214"/>
      <c r="G779" s="330"/>
    </row>
    <row r="780" customFormat="false" ht="15" hidden="false" customHeight="false" outlineLevel="0" collapsed="false">
      <c r="A780" s="27" t="n">
        <v>3020</v>
      </c>
      <c r="B780" s="312" t="n">
        <f aca="false">IF(D780="x",0,IF(C780&lt;1,0,IF(C780&gt;1,1)))</f>
        <v>0</v>
      </c>
      <c r="C780" s="329"/>
      <c r="D780" s="123"/>
      <c r="E780" s="321" t="s">
        <v>185</v>
      </c>
      <c r="F780" s="214"/>
      <c r="G780" s="330"/>
    </row>
    <row r="781" customFormat="false" ht="15" hidden="false" customHeight="false" outlineLevel="0" collapsed="false">
      <c r="A781" s="27" t="n">
        <v>3021</v>
      </c>
      <c r="B781" s="312" t="n">
        <f aca="false">IF(D781="x",0,IF(C781&lt;1,0,IF(C781&gt;1,1)))</f>
        <v>1</v>
      </c>
      <c r="C781" s="329" t="n">
        <v>112.648603421374</v>
      </c>
      <c r="D781" s="123"/>
      <c r="E781" s="321" t="s">
        <v>185</v>
      </c>
      <c r="F781" s="214"/>
      <c r="G781" s="330"/>
    </row>
    <row r="782" customFormat="false" ht="15" hidden="false" customHeight="false" outlineLevel="0" collapsed="false">
      <c r="A782" s="27" t="n">
        <v>3022</v>
      </c>
      <c r="B782" s="312" t="n">
        <f aca="false">IF(D782="x",0,IF(C782&lt;1,0,IF(C782&gt;1,1)))</f>
        <v>0</v>
      </c>
      <c r="C782" s="329"/>
      <c r="D782" s="123"/>
      <c r="E782" s="321" t="s">
        <v>185</v>
      </c>
      <c r="F782" s="214"/>
      <c r="G782" s="330"/>
    </row>
    <row r="783" customFormat="false" ht="15" hidden="false" customHeight="false" outlineLevel="0" collapsed="false">
      <c r="A783" s="27" t="n">
        <v>3023</v>
      </c>
      <c r="B783" s="312" t="n">
        <f aca="false">IF(D783="x",0,IF(C783&lt;1,0,IF(C783&gt;1,1)))</f>
        <v>0</v>
      </c>
      <c r="C783" s="329"/>
      <c r="D783" s="123"/>
      <c r="E783" s="321" t="s">
        <v>185</v>
      </c>
      <c r="F783" s="214"/>
      <c r="G783" s="330"/>
    </row>
    <row r="784" customFormat="false" ht="15" hidden="false" customHeight="false" outlineLevel="0" collapsed="false">
      <c r="A784" s="27" t="n">
        <v>3024</v>
      </c>
      <c r="B784" s="312" t="n">
        <f aca="false">IF(D784="x",0,IF(C784&lt;1,0,IF(C784&gt;1,1)))</f>
        <v>1</v>
      </c>
      <c r="C784" s="329" t="n">
        <v>114.028488103567</v>
      </c>
      <c r="D784" s="123"/>
      <c r="E784" s="321" t="s">
        <v>185</v>
      </c>
      <c r="F784" s="214"/>
      <c r="G784" s="330"/>
    </row>
    <row r="785" customFormat="false" ht="15" hidden="false" customHeight="false" outlineLevel="0" collapsed="false">
      <c r="A785" s="27" t="n">
        <v>3025</v>
      </c>
      <c r="B785" s="312" t="n">
        <f aca="false">IF(D785="x",0,IF(C785&lt;1,0,IF(C785&gt;1,1)))</f>
        <v>0</v>
      </c>
      <c r="C785" s="329"/>
      <c r="D785" s="123"/>
      <c r="E785" s="321" t="s">
        <v>185</v>
      </c>
      <c r="F785" s="214"/>
      <c r="G785" s="330"/>
    </row>
    <row r="786" customFormat="false" ht="15" hidden="false" customHeight="false" outlineLevel="0" collapsed="false">
      <c r="A786" s="27" t="n">
        <v>3026</v>
      </c>
      <c r="B786" s="312" t="n">
        <f aca="false">IF(D786="x",0,IF(C786&lt;1,0,IF(C786&gt;1,1)))</f>
        <v>1</v>
      </c>
      <c r="C786" s="329" t="n">
        <v>117.7</v>
      </c>
      <c r="D786" s="123"/>
      <c r="E786" s="321" t="s">
        <v>185</v>
      </c>
      <c r="F786" s="214"/>
      <c r="G786" s="330"/>
    </row>
    <row r="787" customFormat="false" ht="15" hidden="false" customHeight="false" outlineLevel="0" collapsed="false">
      <c r="A787" s="27" t="n">
        <v>3027</v>
      </c>
      <c r="B787" s="312" t="n">
        <f aca="false">IF(D787="x",0,IF(C787&lt;1,0,IF(C787&gt;1,1)))</f>
        <v>1</v>
      </c>
      <c r="C787" s="329" t="n">
        <v>116.45</v>
      </c>
      <c r="D787" s="123"/>
      <c r="E787" s="321" t="s">
        <v>185</v>
      </c>
      <c r="F787" s="214"/>
      <c r="G787" s="330"/>
    </row>
    <row r="788" customFormat="false" ht="15" hidden="false" customHeight="false" outlineLevel="0" collapsed="false">
      <c r="A788" s="27" t="n">
        <v>3028</v>
      </c>
      <c r="B788" s="312" t="n">
        <f aca="false">IF(D788="x",0,IF(C788&lt;1,0,IF(C788&gt;1,1)))</f>
        <v>1</v>
      </c>
      <c r="C788" s="329" t="n">
        <v>115.96</v>
      </c>
      <c r="D788" s="123"/>
      <c r="E788" s="321" t="s">
        <v>185</v>
      </c>
      <c r="F788" s="214"/>
      <c r="G788" s="330"/>
    </row>
    <row r="789" customFormat="false" ht="15" hidden="false" customHeight="false" outlineLevel="0" collapsed="false">
      <c r="A789" s="27" t="n">
        <v>3029</v>
      </c>
      <c r="B789" s="312" t="n">
        <f aca="false">IF(D789="x",0,IF(C789&lt;1,0,IF(C789&gt;1,1)))</f>
        <v>0</v>
      </c>
      <c r="C789" s="329"/>
      <c r="D789" s="123"/>
      <c r="E789" s="321" t="s">
        <v>185</v>
      </c>
      <c r="F789" s="214"/>
      <c r="G789" s="330"/>
    </row>
    <row r="790" customFormat="false" ht="15" hidden="false" customHeight="false" outlineLevel="0" collapsed="false">
      <c r="A790" s="27" t="n">
        <v>3030</v>
      </c>
      <c r="B790" s="312" t="n">
        <f aca="false">IF(D790="x",0,IF(C790&lt;1,0,IF(C790&gt;1,1)))</f>
        <v>0</v>
      </c>
      <c r="C790" s="329"/>
      <c r="D790" s="123"/>
      <c r="E790" s="321" t="s">
        <v>185</v>
      </c>
      <c r="F790" s="214"/>
      <c r="G790" s="330"/>
    </row>
    <row r="791" customFormat="false" ht="15" hidden="false" customHeight="false" outlineLevel="0" collapsed="false">
      <c r="A791" s="27" t="n">
        <v>3031</v>
      </c>
      <c r="B791" s="312" t="n">
        <f aca="false">IF(D791="x",0,IF(C791&lt;1,0,IF(C791&gt;1,1)))</f>
        <v>1</v>
      </c>
      <c r="C791" s="329" t="n">
        <v>117.56</v>
      </c>
      <c r="D791" s="123"/>
      <c r="E791" s="321" t="s">
        <v>185</v>
      </c>
      <c r="F791" s="214"/>
      <c r="G791" s="330"/>
    </row>
    <row r="792" customFormat="false" ht="15" hidden="false" customHeight="false" outlineLevel="0" collapsed="false">
      <c r="A792" s="27" t="n">
        <v>3032</v>
      </c>
      <c r="B792" s="312" t="n">
        <f aca="false">IF(D792="x",0,IF(C792&lt;1,0,IF(C792&gt;1,1)))</f>
        <v>0</v>
      </c>
      <c r="C792" s="329"/>
      <c r="D792" s="123"/>
      <c r="E792" s="321" t="s">
        <v>185</v>
      </c>
      <c r="F792" s="214"/>
      <c r="G792" s="330"/>
    </row>
    <row r="793" customFormat="false" ht="15" hidden="false" customHeight="false" outlineLevel="0" collapsed="false">
      <c r="A793" s="27" t="n">
        <v>3033</v>
      </c>
      <c r="B793" s="312" t="n">
        <f aca="false">IF(D793="x",0,IF(C793&lt;1,0,IF(C793&gt;1,1)))</f>
        <v>0</v>
      </c>
      <c r="C793" s="329"/>
      <c r="D793" s="123"/>
      <c r="E793" s="321" t="s">
        <v>185</v>
      </c>
      <c r="F793" s="214"/>
      <c r="G793" s="330"/>
    </row>
    <row r="794" customFormat="false" ht="15" hidden="false" customHeight="false" outlineLevel="0" collapsed="false">
      <c r="A794" s="27" t="n">
        <v>3034</v>
      </c>
      <c r="B794" s="312" t="n">
        <f aca="false">IF(D794="x",0,IF(C794&lt;1,0,IF(C794&gt;1,1)))</f>
        <v>1</v>
      </c>
      <c r="C794" s="329" t="n">
        <v>116.21</v>
      </c>
      <c r="D794" s="123"/>
      <c r="E794" s="321" t="s">
        <v>185</v>
      </c>
      <c r="F794" s="214"/>
      <c r="G794" s="330"/>
    </row>
    <row r="795" customFormat="false" ht="15" hidden="false" customHeight="false" outlineLevel="0" collapsed="false">
      <c r="A795" s="27" t="n">
        <v>3035</v>
      </c>
      <c r="B795" s="312" t="n">
        <f aca="false">IF(D795="x",0,IF(C795&lt;1,0,IF(C795&gt;1,1)))</f>
        <v>1</v>
      </c>
      <c r="C795" s="329" t="n">
        <v>115.67</v>
      </c>
      <c r="D795" s="123"/>
      <c r="E795" s="321" t="s">
        <v>185</v>
      </c>
      <c r="F795" s="214"/>
      <c r="G795" s="330"/>
    </row>
    <row r="796" customFormat="false" ht="15" hidden="false" customHeight="false" outlineLevel="0" collapsed="false">
      <c r="A796" s="27" t="n">
        <v>3036</v>
      </c>
      <c r="B796" s="312" t="n">
        <f aca="false">IF(D796="x",0,IF(C796&lt;1,0,IF(C796&gt;1,1)))</f>
        <v>0</v>
      </c>
      <c r="C796" s="329"/>
      <c r="D796" s="123"/>
      <c r="E796" s="321" t="s">
        <v>185</v>
      </c>
      <c r="F796" s="214"/>
      <c r="G796" s="330"/>
    </row>
    <row r="797" customFormat="false" ht="15" hidden="false" customHeight="false" outlineLevel="0" collapsed="false">
      <c r="A797" s="27" t="n">
        <v>3037</v>
      </c>
      <c r="B797" s="312" t="n">
        <f aca="false">IF(D797="x",0,IF(C797&lt;1,0,IF(C797&gt;1,1)))</f>
        <v>0</v>
      </c>
      <c r="C797" s="329"/>
      <c r="D797" s="123"/>
      <c r="E797" s="321" t="s">
        <v>185</v>
      </c>
      <c r="F797" s="214"/>
      <c r="G797" s="330"/>
    </row>
    <row r="798" customFormat="false" ht="15" hidden="false" customHeight="false" outlineLevel="0" collapsed="false">
      <c r="A798" s="27" t="n">
        <v>3038</v>
      </c>
      <c r="B798" s="312" t="n">
        <f aca="false">IF(D798="x",0,IF(C798&lt;1,0,IF(C798&gt;1,1)))</f>
        <v>1</v>
      </c>
      <c r="C798" s="329" t="n">
        <v>115.95</v>
      </c>
      <c r="D798" s="123"/>
      <c r="E798" s="321" t="s">
        <v>185</v>
      </c>
      <c r="F798" s="214"/>
      <c r="G798" s="330"/>
    </row>
    <row r="799" customFormat="false" ht="15" hidden="false" customHeight="false" outlineLevel="0" collapsed="false">
      <c r="A799" s="27" t="n">
        <v>3039</v>
      </c>
      <c r="B799" s="312" t="n">
        <f aca="false">IF(D799="x",0,IF(C799&lt;1,0,IF(C799&gt;1,1)))</f>
        <v>1</v>
      </c>
      <c r="C799" s="329" t="n">
        <v>116.46</v>
      </c>
      <c r="D799" s="123"/>
      <c r="E799" s="321" t="s">
        <v>185</v>
      </c>
      <c r="F799" s="214"/>
      <c r="G799" s="330"/>
    </row>
    <row r="800" customFormat="false" ht="15" hidden="false" customHeight="false" outlineLevel="0" collapsed="false">
      <c r="A800" s="27" t="n">
        <v>3040</v>
      </c>
      <c r="B800" s="312" t="n">
        <f aca="false">IF(D800="x",0,IF(C800&lt;1,0,IF(C800&gt;1,1)))</f>
        <v>0</v>
      </c>
      <c r="C800" s="329"/>
      <c r="D800" s="123"/>
      <c r="E800" s="321" t="s">
        <v>185</v>
      </c>
      <c r="F800" s="214"/>
      <c r="G800" s="330"/>
    </row>
    <row r="801" customFormat="false" ht="15" hidden="false" customHeight="false" outlineLevel="0" collapsed="false">
      <c r="A801" s="27" t="n">
        <v>3041</v>
      </c>
      <c r="B801" s="312" t="n">
        <f aca="false">IF(D801="x",0,IF(C801&lt;1,0,IF(C801&gt;1,1)))</f>
        <v>0</v>
      </c>
      <c r="C801" s="329"/>
      <c r="D801" s="123"/>
      <c r="E801" s="321" t="s">
        <v>185</v>
      </c>
      <c r="F801" s="214"/>
      <c r="G801" s="330"/>
    </row>
    <row r="802" customFormat="false" ht="15" hidden="false" customHeight="false" outlineLevel="0" collapsed="false">
      <c r="A802" s="27" t="n">
        <v>3042</v>
      </c>
      <c r="B802" s="312" t="n">
        <f aca="false">IF(D802="x",0,IF(C802&lt;1,0,IF(C802&gt;1,1)))</f>
        <v>1</v>
      </c>
      <c r="C802" s="329" t="n">
        <v>117.21</v>
      </c>
      <c r="D802" s="123"/>
      <c r="E802" s="321" t="s">
        <v>185</v>
      </c>
      <c r="F802" s="214"/>
      <c r="G802" s="330"/>
    </row>
    <row r="803" customFormat="false" ht="15" hidden="false" customHeight="false" outlineLevel="0" collapsed="false">
      <c r="A803" s="27" t="n">
        <v>3043</v>
      </c>
      <c r="B803" s="312" t="n">
        <f aca="false">IF(D803="x",0,IF(C803&lt;1,0,IF(C803&gt;1,1)))</f>
        <v>0</v>
      </c>
      <c r="C803" s="329"/>
      <c r="D803" s="123"/>
      <c r="E803" s="321" t="s">
        <v>185</v>
      </c>
      <c r="F803" s="214"/>
      <c r="G803" s="330"/>
    </row>
    <row r="804" customFormat="false" ht="15" hidden="false" customHeight="false" outlineLevel="0" collapsed="false">
      <c r="A804" s="27" t="n">
        <v>3044</v>
      </c>
      <c r="B804" s="312" t="n">
        <f aca="false">IF(D804="x",0,IF(C804&lt;1,0,IF(C804&gt;1,1)))</f>
        <v>0</v>
      </c>
      <c r="C804" s="329"/>
      <c r="D804" s="123"/>
      <c r="E804" s="321" t="s">
        <v>185</v>
      </c>
      <c r="F804" s="214"/>
      <c r="G804" s="330"/>
    </row>
    <row r="805" customFormat="false" ht="15" hidden="false" customHeight="false" outlineLevel="0" collapsed="false">
      <c r="A805" s="27" t="n">
        <v>3045</v>
      </c>
      <c r="B805" s="312" t="n">
        <f aca="false">IF(D805="x",0,IF(C805&lt;1,0,IF(C805&gt;1,1)))</f>
        <v>1</v>
      </c>
      <c r="C805" s="329" t="n">
        <v>118.7</v>
      </c>
      <c r="D805" s="123"/>
      <c r="E805" s="321" t="s">
        <v>185</v>
      </c>
      <c r="F805" s="214"/>
      <c r="G805" s="330"/>
    </row>
    <row r="806" customFormat="false" ht="15" hidden="false" customHeight="false" outlineLevel="0" collapsed="false">
      <c r="A806" s="27" t="n">
        <v>3046</v>
      </c>
      <c r="B806" s="312" t="n">
        <f aca="false">IF(D806="x",0,IF(C806&lt;1,0,IF(C806&gt;1,1)))</f>
        <v>0</v>
      </c>
      <c r="C806" s="329"/>
      <c r="D806" s="123"/>
      <c r="E806" s="321" t="s">
        <v>185</v>
      </c>
      <c r="F806" s="214"/>
      <c r="G806" s="330"/>
    </row>
    <row r="807" customFormat="false" ht="15" hidden="false" customHeight="false" outlineLevel="0" collapsed="false">
      <c r="A807" s="27" t="n">
        <v>3047</v>
      </c>
      <c r="B807" s="312" t="n">
        <f aca="false">IF(D807="x",0,IF(C807&lt;1,0,IF(C807&gt;1,1)))</f>
        <v>0</v>
      </c>
      <c r="C807" s="329"/>
      <c r="D807" s="123"/>
      <c r="E807" s="321" t="s">
        <v>185</v>
      </c>
      <c r="F807" s="214"/>
      <c r="G807" s="330"/>
    </row>
    <row r="808" customFormat="false" ht="15" hidden="false" customHeight="false" outlineLevel="0" collapsed="false">
      <c r="A808" s="27" t="n">
        <v>3048</v>
      </c>
      <c r="B808" s="312" t="n">
        <f aca="false">IF(D808="x",0,IF(C808&lt;1,0,IF(C808&gt;1,1)))</f>
        <v>0</v>
      </c>
      <c r="C808" s="329"/>
      <c r="D808" s="123"/>
      <c r="E808" s="321" t="s">
        <v>185</v>
      </c>
      <c r="F808" s="214"/>
      <c r="G808" s="330"/>
    </row>
    <row r="809" customFormat="false" ht="15" hidden="false" customHeight="false" outlineLevel="0" collapsed="false">
      <c r="A809" s="27" t="n">
        <v>3049</v>
      </c>
      <c r="B809" s="312" t="n">
        <f aca="false">IF(D809="x",0,IF(C809&lt;1,0,IF(C809&gt;1,1)))</f>
        <v>1</v>
      </c>
      <c r="C809" s="329" t="n">
        <v>115.27</v>
      </c>
      <c r="D809" s="123"/>
      <c r="E809" s="321" t="s">
        <v>185</v>
      </c>
      <c r="F809" s="214"/>
      <c r="G809" s="330"/>
    </row>
    <row r="810" customFormat="false" ht="15" hidden="false" customHeight="false" outlineLevel="0" collapsed="false">
      <c r="A810" s="27" t="n">
        <v>3050</v>
      </c>
      <c r="B810" s="312" t="n">
        <f aca="false">IF(D810="x",0,IF(C810&lt;1,0,IF(C810&gt;1,1)))</f>
        <v>1</v>
      </c>
      <c r="C810" s="329" t="n">
        <v>116.74</v>
      </c>
      <c r="D810" s="123"/>
      <c r="E810" s="321" t="s">
        <v>185</v>
      </c>
      <c r="F810" s="214"/>
      <c r="G810" s="330"/>
    </row>
    <row r="811" customFormat="false" ht="15" hidden="false" customHeight="false" outlineLevel="0" collapsed="false">
      <c r="A811" s="27" t="n">
        <v>3051</v>
      </c>
      <c r="B811" s="312" t="n">
        <f aca="false">IF(D811="x",0,IF(C811&lt;1,0,IF(C811&gt;1,1)))</f>
        <v>1</v>
      </c>
      <c r="C811" s="329" t="n">
        <v>117.34</v>
      </c>
      <c r="D811" s="123"/>
      <c r="E811" s="321" t="s">
        <v>185</v>
      </c>
      <c r="F811" s="214"/>
      <c r="G811" s="330"/>
    </row>
    <row r="812" customFormat="false" ht="15" hidden="false" customHeight="false" outlineLevel="0" collapsed="false">
      <c r="A812" s="27" t="n">
        <v>3052</v>
      </c>
      <c r="B812" s="312" t="n">
        <f aca="false">IF(D812="x",0,IF(C812&lt;1,0,IF(C812&gt;1,1)))</f>
        <v>0</v>
      </c>
      <c r="C812" s="329"/>
      <c r="D812" s="123"/>
      <c r="E812" s="321" t="s">
        <v>185</v>
      </c>
      <c r="F812" s="214"/>
      <c r="G812" s="330"/>
    </row>
    <row r="813" customFormat="false" ht="15" hidden="false" customHeight="false" outlineLevel="0" collapsed="false">
      <c r="A813" s="27" t="n">
        <v>3053</v>
      </c>
      <c r="B813" s="312" t="n">
        <f aca="false">IF(D813="x",0,IF(C813&lt;1,0,IF(C813&gt;1,1)))</f>
        <v>1</v>
      </c>
      <c r="C813" s="329" t="n">
        <v>116.42</v>
      </c>
      <c r="D813" s="123"/>
      <c r="E813" s="321" t="s">
        <v>185</v>
      </c>
      <c r="F813" s="214"/>
      <c r="G813" s="330"/>
    </row>
    <row r="814" customFormat="false" ht="15" hidden="false" customHeight="false" outlineLevel="0" collapsed="false">
      <c r="A814" s="27" t="n">
        <v>3054</v>
      </c>
      <c r="B814" s="312" t="n">
        <f aca="false">IF(D814="x",0,IF(C814&lt;1,0,IF(C814&gt;1,1)))</f>
        <v>1</v>
      </c>
      <c r="C814" s="329" t="n">
        <v>115.39</v>
      </c>
      <c r="D814" s="123"/>
      <c r="E814" s="321" t="s">
        <v>185</v>
      </c>
      <c r="F814" s="214"/>
      <c r="G814" s="330"/>
    </row>
    <row r="815" customFormat="false" ht="15" hidden="false" customHeight="false" outlineLevel="0" collapsed="false">
      <c r="A815" s="27" t="n">
        <v>3055</v>
      </c>
      <c r="B815" s="312" t="n">
        <f aca="false">IF(D815="x",0,IF(C815&lt;1,0,IF(C815&gt;1,1)))</f>
        <v>1</v>
      </c>
      <c r="C815" s="331" t="n">
        <v>117.53</v>
      </c>
      <c r="D815" s="123"/>
      <c r="E815" s="321" t="s">
        <v>185</v>
      </c>
      <c r="F815" s="214"/>
      <c r="G815" s="332"/>
    </row>
    <row r="816" customFormat="false" ht="15" hidden="false" customHeight="false" outlineLevel="0" collapsed="false">
      <c r="A816" s="27" t="n">
        <v>3056</v>
      </c>
      <c r="B816" s="312" t="n">
        <f aca="false">IF(D816="x",0,IF(C816&lt;1,0,IF(C816&gt;1,1)))</f>
        <v>0</v>
      </c>
      <c r="C816" s="151"/>
      <c r="D816" s="123"/>
      <c r="E816" s="321" t="s">
        <v>185</v>
      </c>
    </row>
    <row r="817" customFormat="false" ht="15" hidden="false" customHeight="false" outlineLevel="0" collapsed="false">
      <c r="A817" s="27" t="n">
        <v>3057</v>
      </c>
      <c r="B817" s="312" t="n">
        <f aca="false">IF(D817="x",0,IF(C817&lt;1,0,IF(C817&gt;1,1)))</f>
        <v>0</v>
      </c>
      <c r="C817" s="151"/>
      <c r="D817" s="123"/>
      <c r="E817" s="321" t="s">
        <v>185</v>
      </c>
    </row>
    <row r="818" customFormat="false" ht="15" hidden="false" customHeight="false" outlineLevel="0" collapsed="false">
      <c r="A818" s="27" t="n">
        <v>3058</v>
      </c>
      <c r="B818" s="312" t="n">
        <f aca="false">IF(D818="x",0,IF(C818&lt;1,0,IF(C818&gt;1,1)))</f>
        <v>0</v>
      </c>
      <c r="C818" s="151"/>
      <c r="D818" s="123"/>
      <c r="E818" s="321" t="s">
        <v>185</v>
      </c>
    </row>
    <row r="819" customFormat="false" ht="15" hidden="false" customHeight="false" outlineLevel="0" collapsed="false">
      <c r="A819" s="27" t="n">
        <v>3059</v>
      </c>
      <c r="B819" s="312" t="n">
        <f aca="false">IF(D819="x",0,IF(C819&lt;1,0,IF(C819&gt;1,1)))</f>
        <v>0</v>
      </c>
      <c r="C819" s="151"/>
      <c r="D819" s="123"/>
      <c r="E819" s="321" t="s">
        <v>185</v>
      </c>
    </row>
    <row r="820" customFormat="false" ht="15" hidden="false" customHeight="false" outlineLevel="0" collapsed="false">
      <c r="A820" s="27" t="n">
        <v>3060</v>
      </c>
      <c r="B820" s="312" t="n">
        <f aca="false">IF(D820="x",0,IF(C820&lt;1,0,IF(C820&gt;1,1)))</f>
        <v>0</v>
      </c>
      <c r="C820" s="151"/>
      <c r="D820" s="123"/>
      <c r="E820" s="321" t="s">
        <v>185</v>
      </c>
    </row>
    <row r="821" customFormat="false" ht="15" hidden="false" customHeight="false" outlineLevel="0" collapsed="false">
      <c r="A821" s="27" t="n">
        <v>3061</v>
      </c>
      <c r="B821" s="312" t="n">
        <f aca="false">IF(D821="x",0,IF(C821&lt;1,0,IF(C821&gt;1,1)))</f>
        <v>0</v>
      </c>
      <c r="C821" s="151"/>
      <c r="D821" s="123"/>
      <c r="E821" s="321" t="s">
        <v>185</v>
      </c>
    </row>
    <row r="822" customFormat="false" ht="15" hidden="false" customHeight="false" outlineLevel="0" collapsed="false">
      <c r="A822" s="27" t="n">
        <v>3062</v>
      </c>
      <c r="B822" s="312" t="n">
        <f aca="false">IF(D822="x",0,IF(C822&lt;1,0,IF(C822&gt;1,1)))</f>
        <v>0</v>
      </c>
      <c r="C822" s="151"/>
      <c r="D822" s="123"/>
      <c r="E822" s="321" t="s">
        <v>185</v>
      </c>
    </row>
    <row r="823" customFormat="false" ht="15" hidden="false" customHeight="false" outlineLevel="0" collapsed="false">
      <c r="A823" s="27" t="n">
        <v>3063</v>
      </c>
      <c r="B823" s="312" t="n">
        <f aca="false">IF(D823="x",0,IF(C823&lt;1,0,IF(C823&gt;1,1)))</f>
        <v>0</v>
      </c>
      <c r="C823" s="151"/>
      <c r="D823" s="123"/>
      <c r="E823" s="321" t="s">
        <v>185</v>
      </c>
    </row>
    <row r="824" customFormat="false" ht="15" hidden="false" customHeight="false" outlineLevel="0" collapsed="false">
      <c r="A824" s="27" t="n">
        <v>3064</v>
      </c>
      <c r="B824" s="312" t="n">
        <f aca="false">IF(D824="x",0,IF(C824&lt;1,0,IF(C824&gt;1,1)))</f>
        <v>0</v>
      </c>
      <c r="C824" s="151"/>
      <c r="D824" s="123"/>
      <c r="E824" s="321" t="s">
        <v>185</v>
      </c>
    </row>
    <row r="825" customFormat="false" ht="15" hidden="false" customHeight="false" outlineLevel="0" collapsed="false">
      <c r="A825" s="27" t="n">
        <v>3065</v>
      </c>
      <c r="B825" s="312" t="n">
        <f aca="false">IF(D825="x",0,IF(C825&lt;1,0,IF(C825&gt;1,1)))</f>
        <v>0</v>
      </c>
      <c r="C825" s="151"/>
      <c r="D825" s="123"/>
      <c r="E825" s="321" t="s">
        <v>185</v>
      </c>
    </row>
    <row r="826" customFormat="false" ht="15" hidden="false" customHeight="false" outlineLevel="0" collapsed="false">
      <c r="A826" s="27" t="n">
        <v>3066</v>
      </c>
      <c r="B826" s="312" t="n">
        <f aca="false">IF(D826="x",0,IF(C826&lt;1,0,IF(C826&gt;1,1)))</f>
        <v>0</v>
      </c>
      <c r="C826" s="151"/>
      <c r="D826" s="123"/>
      <c r="E826" s="321" t="s">
        <v>185</v>
      </c>
    </row>
    <row r="827" customFormat="false" ht="15" hidden="false" customHeight="false" outlineLevel="0" collapsed="false">
      <c r="A827" s="27" t="n">
        <v>3067</v>
      </c>
      <c r="B827" s="312" t="n">
        <f aca="false">IF(D827="x",0,IF(C827&lt;1,0,IF(C827&gt;1,1)))</f>
        <v>0</v>
      </c>
      <c r="C827" s="151"/>
      <c r="D827" s="123"/>
      <c r="E827" s="321" t="s">
        <v>185</v>
      </c>
    </row>
    <row r="828" customFormat="false" ht="15" hidden="false" customHeight="false" outlineLevel="0" collapsed="false">
      <c r="A828" s="27" t="n">
        <v>3068</v>
      </c>
      <c r="B828" s="312" t="n">
        <f aca="false">IF(D828="x",0,IF(C828&lt;1,0,IF(C828&gt;1,1)))</f>
        <v>0</v>
      </c>
      <c r="C828" s="151"/>
      <c r="D828" s="123"/>
      <c r="E828" s="321" t="s">
        <v>185</v>
      </c>
    </row>
    <row r="829" customFormat="false" ht="15" hidden="false" customHeight="false" outlineLevel="0" collapsed="false">
      <c r="A829" s="27" t="n">
        <v>3069</v>
      </c>
      <c r="B829" s="312" t="n">
        <f aca="false">IF(D829="x",0,IF(C829&lt;1,0,IF(C829&gt;1,1)))</f>
        <v>0</v>
      </c>
      <c r="C829" s="151"/>
      <c r="D829" s="123"/>
      <c r="E829" s="321" t="s">
        <v>185</v>
      </c>
    </row>
    <row r="830" customFormat="false" ht="15" hidden="false" customHeight="false" outlineLevel="0" collapsed="false">
      <c r="A830" s="27" t="n">
        <v>3070</v>
      </c>
      <c r="B830" s="312" t="n">
        <f aca="false">IF(D830="x",0,IF(C830&lt;1,0,IF(C830&gt;1,1)))</f>
        <v>0</v>
      </c>
      <c r="C830" s="151"/>
      <c r="D830" s="123"/>
      <c r="E830" s="321" t="s">
        <v>185</v>
      </c>
    </row>
    <row r="831" customFormat="false" ht="15" hidden="false" customHeight="false" outlineLevel="0" collapsed="false">
      <c r="A831" s="27" t="n">
        <v>3071</v>
      </c>
      <c r="B831" s="312" t="n">
        <f aca="false">IF(D831="x",0,IF(C831&lt;1,0,IF(C831&gt;1,1)))</f>
        <v>0</v>
      </c>
      <c r="C831" s="151"/>
      <c r="D831" s="123"/>
      <c r="E831" s="321" t="s">
        <v>185</v>
      </c>
    </row>
    <row r="832" customFormat="false" ht="15" hidden="false" customHeight="false" outlineLevel="0" collapsed="false">
      <c r="A832" s="27" t="n">
        <v>3072</v>
      </c>
      <c r="B832" s="312" t="n">
        <f aca="false">IF(D832="x",0,IF(C832&lt;1,0,IF(C832&gt;1,1)))</f>
        <v>0</v>
      </c>
      <c r="C832" s="151"/>
      <c r="D832" s="123"/>
      <c r="E832" s="321" t="s">
        <v>185</v>
      </c>
    </row>
    <row r="833" customFormat="false" ht="15" hidden="false" customHeight="false" outlineLevel="0" collapsed="false">
      <c r="A833" s="27" t="n">
        <v>3073</v>
      </c>
      <c r="B833" s="312" t="n">
        <f aca="false">IF(D833="x",0,IF(C833&lt;1,0,IF(C833&gt;1,1)))</f>
        <v>0</v>
      </c>
      <c r="C833" s="151"/>
      <c r="D833" s="123"/>
      <c r="E833" s="321" t="s">
        <v>185</v>
      </c>
    </row>
    <row r="834" customFormat="false" ht="15" hidden="false" customHeight="false" outlineLevel="0" collapsed="false">
      <c r="A834" s="27" t="n">
        <v>3074</v>
      </c>
      <c r="B834" s="312" t="n">
        <f aca="false">IF(D834="x",0,IF(C834&lt;1,0,IF(C834&gt;1,1)))</f>
        <v>0</v>
      </c>
      <c r="C834" s="151"/>
      <c r="D834" s="123"/>
      <c r="E834" s="321" t="s">
        <v>185</v>
      </c>
    </row>
    <row r="835" customFormat="false" ht="15" hidden="false" customHeight="false" outlineLevel="0" collapsed="false">
      <c r="A835" s="27" t="n">
        <v>3075</v>
      </c>
      <c r="B835" s="312" t="n">
        <f aca="false">IF(D835="x",0,IF(C835&lt;1,0,IF(C835&gt;1,1)))</f>
        <v>0</v>
      </c>
      <c r="C835" s="151"/>
      <c r="D835" s="123"/>
      <c r="E835" s="321" t="s">
        <v>185</v>
      </c>
    </row>
    <row r="836" customFormat="false" ht="15" hidden="false" customHeight="false" outlineLevel="0" collapsed="false">
      <c r="A836" s="27" t="n">
        <v>3076</v>
      </c>
      <c r="B836" s="312" t="n">
        <f aca="false">IF(D836="x",0,IF(C836&lt;1,0,IF(C836&gt;1,1)))</f>
        <v>0</v>
      </c>
      <c r="C836" s="151"/>
      <c r="D836" s="123"/>
      <c r="E836" s="321" t="s">
        <v>185</v>
      </c>
    </row>
    <row r="837" customFormat="false" ht="15" hidden="false" customHeight="false" outlineLevel="0" collapsed="false">
      <c r="A837" s="27" t="n">
        <v>3077</v>
      </c>
      <c r="B837" s="312" t="n">
        <f aca="false">IF(D837="x",0,IF(C837&lt;1,0,IF(C837&gt;1,1)))</f>
        <v>0</v>
      </c>
      <c r="C837" s="151"/>
      <c r="D837" s="123"/>
      <c r="E837" s="321" t="s">
        <v>185</v>
      </c>
    </row>
    <row r="838" customFormat="false" ht="15" hidden="false" customHeight="false" outlineLevel="0" collapsed="false">
      <c r="A838" s="27" t="n">
        <v>3078</v>
      </c>
      <c r="B838" s="312" t="n">
        <f aca="false">IF(D838="x",0,IF(C838&lt;1,0,IF(C838&gt;1,1)))</f>
        <v>0</v>
      </c>
      <c r="C838" s="151"/>
      <c r="D838" s="123"/>
      <c r="E838" s="321" t="s">
        <v>185</v>
      </c>
    </row>
    <row r="839" customFormat="false" ht="15" hidden="false" customHeight="false" outlineLevel="0" collapsed="false">
      <c r="A839" s="27" t="n">
        <v>3079</v>
      </c>
      <c r="B839" s="312" t="n">
        <f aca="false">IF(D839="x",0,IF(C839&lt;1,0,IF(C839&gt;1,1)))</f>
        <v>0</v>
      </c>
      <c r="C839" s="151"/>
      <c r="D839" s="123"/>
      <c r="E839" s="321" t="s">
        <v>185</v>
      </c>
    </row>
    <row r="840" customFormat="false" ht="15" hidden="false" customHeight="false" outlineLevel="0" collapsed="false">
      <c r="A840" s="27" t="n">
        <v>3080</v>
      </c>
      <c r="B840" s="312" t="n">
        <f aca="false">IF(D840="x",0,IF(C840&lt;1,0,IF(C840&gt;1,1)))</f>
        <v>0</v>
      </c>
      <c r="C840" s="151"/>
      <c r="D840" s="123"/>
      <c r="E840" s="321" t="s">
        <v>185</v>
      </c>
    </row>
    <row r="841" customFormat="false" ht="15" hidden="false" customHeight="false" outlineLevel="0" collapsed="false">
      <c r="A841" s="27" t="n">
        <v>3081</v>
      </c>
      <c r="B841" s="312" t="n">
        <f aca="false">IF(D841="x",0,IF(C841&lt;1,0,IF(C841&gt;1,1)))</f>
        <v>0</v>
      </c>
      <c r="C841" s="151"/>
      <c r="D841" s="123"/>
      <c r="E841" s="321" t="s">
        <v>185</v>
      </c>
    </row>
    <row r="842" customFormat="false" ht="15" hidden="false" customHeight="false" outlineLevel="0" collapsed="false">
      <c r="A842" s="27" t="n">
        <v>3082</v>
      </c>
      <c r="B842" s="312" t="n">
        <f aca="false">IF(D842="x",0,IF(C842&lt;1,0,IF(C842&gt;1,1)))</f>
        <v>0</v>
      </c>
      <c r="C842" s="151"/>
      <c r="D842" s="123"/>
      <c r="E842" s="321" t="s">
        <v>185</v>
      </c>
    </row>
    <row r="843" customFormat="false" ht="15" hidden="false" customHeight="false" outlineLevel="0" collapsed="false">
      <c r="A843" s="27" t="n">
        <v>3083</v>
      </c>
      <c r="B843" s="312" t="n">
        <f aca="false">IF(D843="x",0,IF(C843&lt;1,0,IF(C843&gt;1,1)))</f>
        <v>0</v>
      </c>
      <c r="C843" s="151"/>
      <c r="D843" s="123"/>
      <c r="E843" s="321" t="s">
        <v>185</v>
      </c>
    </row>
    <row r="844" customFormat="false" ht="15" hidden="false" customHeight="false" outlineLevel="0" collapsed="false">
      <c r="A844" s="27" t="n">
        <v>3084</v>
      </c>
      <c r="B844" s="312" t="n">
        <f aca="false">IF(D844="x",0,IF(C844&lt;1,0,IF(C844&gt;1,1)))</f>
        <v>0</v>
      </c>
      <c r="C844" s="151"/>
      <c r="D844" s="123"/>
      <c r="E844" s="321" t="s">
        <v>185</v>
      </c>
    </row>
    <row r="845" customFormat="false" ht="15" hidden="false" customHeight="false" outlineLevel="0" collapsed="false">
      <c r="A845" s="27" t="n">
        <v>3085</v>
      </c>
      <c r="B845" s="312" t="n">
        <f aca="false">IF(D845="x",0,IF(C845&lt;1,0,IF(C845&gt;1,1)))</f>
        <v>0</v>
      </c>
      <c r="C845" s="151"/>
      <c r="D845" s="123"/>
      <c r="E845" s="321" t="s">
        <v>185</v>
      </c>
    </row>
    <row r="846" customFormat="false" ht="15" hidden="false" customHeight="false" outlineLevel="0" collapsed="false">
      <c r="A846" s="27" t="n">
        <v>3086</v>
      </c>
      <c r="B846" s="312" t="n">
        <f aca="false">IF(D846="x",0,IF(C846&lt;1,0,IF(C846&gt;1,1)))</f>
        <v>0</v>
      </c>
      <c r="C846" s="151"/>
      <c r="D846" s="123"/>
      <c r="E846" s="321" t="s">
        <v>185</v>
      </c>
    </row>
    <row r="847" customFormat="false" ht="15" hidden="false" customHeight="false" outlineLevel="0" collapsed="false">
      <c r="A847" s="27" t="n">
        <v>3087</v>
      </c>
      <c r="B847" s="312" t="n">
        <f aca="false">IF(D847="x",0,IF(C847&lt;1,0,IF(C847&gt;1,1)))</f>
        <v>0</v>
      </c>
      <c r="C847" s="151"/>
      <c r="D847" s="123"/>
      <c r="E847" s="321" t="s">
        <v>185</v>
      </c>
    </row>
    <row r="848" customFormat="false" ht="15" hidden="false" customHeight="false" outlineLevel="0" collapsed="false">
      <c r="A848" s="27" t="n">
        <v>3088</v>
      </c>
      <c r="B848" s="312" t="n">
        <f aca="false">IF(D848="x",0,IF(C848&lt;1,0,IF(C848&gt;1,1)))</f>
        <v>0</v>
      </c>
      <c r="C848" s="151"/>
      <c r="D848" s="123"/>
      <c r="E848" s="321" t="s">
        <v>185</v>
      </c>
    </row>
    <row r="849" customFormat="false" ht="15" hidden="false" customHeight="false" outlineLevel="0" collapsed="false">
      <c r="A849" s="27" t="n">
        <v>3089</v>
      </c>
      <c r="B849" s="312" t="n">
        <f aca="false">IF(D849="x",0,IF(C849&lt;1,0,IF(C849&gt;1,1)))</f>
        <v>0</v>
      </c>
      <c r="C849" s="151"/>
      <c r="D849" s="123"/>
      <c r="E849" s="321" t="s">
        <v>185</v>
      </c>
    </row>
    <row r="850" customFormat="false" ht="15" hidden="false" customHeight="false" outlineLevel="0" collapsed="false">
      <c r="A850" s="27" t="n">
        <v>3090</v>
      </c>
      <c r="B850" s="312" t="n">
        <f aca="false">IF(D850="x",0,IF(C850&lt;1,0,IF(C850&gt;1,1)))</f>
        <v>0</v>
      </c>
      <c r="C850" s="151"/>
      <c r="D850" s="123"/>
      <c r="E850" s="321" t="s">
        <v>185</v>
      </c>
    </row>
    <row r="851" customFormat="false" ht="15" hidden="false" customHeight="false" outlineLevel="0" collapsed="false">
      <c r="A851" s="27" t="n">
        <v>3091</v>
      </c>
      <c r="B851" s="312" t="n">
        <f aca="false">IF(D851="x",0,IF(C851&lt;1,0,IF(C851&gt;1,1)))</f>
        <v>0</v>
      </c>
      <c r="C851" s="151"/>
      <c r="D851" s="123"/>
      <c r="E851" s="321" t="s">
        <v>185</v>
      </c>
    </row>
    <row r="852" customFormat="false" ht="15" hidden="false" customHeight="false" outlineLevel="0" collapsed="false">
      <c r="A852" s="27" t="n">
        <v>3092</v>
      </c>
      <c r="B852" s="312" t="n">
        <f aca="false">IF(D852="x",0,IF(C852&lt;1,0,IF(C852&gt;1,1)))</f>
        <v>0</v>
      </c>
      <c r="C852" s="151"/>
      <c r="D852" s="123"/>
      <c r="E852" s="321" t="s">
        <v>185</v>
      </c>
    </row>
    <row r="853" customFormat="false" ht="15" hidden="false" customHeight="false" outlineLevel="0" collapsed="false">
      <c r="A853" s="27" t="n">
        <v>3093</v>
      </c>
      <c r="B853" s="312" t="n">
        <f aca="false">IF(D853="x",0,IF(C853&lt;1,0,IF(C853&gt;1,1)))</f>
        <v>0</v>
      </c>
      <c r="C853" s="151"/>
      <c r="D853" s="123"/>
      <c r="E853" s="321" t="s">
        <v>185</v>
      </c>
    </row>
    <row r="854" customFormat="false" ht="15" hidden="false" customHeight="false" outlineLevel="0" collapsed="false">
      <c r="A854" s="27" t="n">
        <v>3094</v>
      </c>
      <c r="B854" s="312" t="n">
        <f aca="false">IF(D854="x",0,IF(C854&lt;1,0,IF(C854&gt;1,1)))</f>
        <v>0</v>
      </c>
      <c r="C854" s="151"/>
      <c r="D854" s="123"/>
      <c r="E854" s="321" t="s">
        <v>185</v>
      </c>
    </row>
    <row r="855" customFormat="false" ht="15" hidden="false" customHeight="false" outlineLevel="0" collapsed="false">
      <c r="A855" s="27" t="n">
        <v>3095</v>
      </c>
      <c r="B855" s="312" t="n">
        <f aca="false">IF(D855="x",0,IF(C855&lt;1,0,IF(C855&gt;1,1)))</f>
        <v>0</v>
      </c>
      <c r="C855" s="151"/>
      <c r="D855" s="123"/>
      <c r="E855" s="321" t="s">
        <v>185</v>
      </c>
    </row>
    <row r="856" customFormat="false" ht="15" hidden="false" customHeight="false" outlineLevel="0" collapsed="false">
      <c r="A856" s="27" t="n">
        <v>3096</v>
      </c>
      <c r="B856" s="312" t="n">
        <f aca="false">IF(D856="x",0,IF(C856&lt;1,0,IF(C856&gt;1,1)))</f>
        <v>0</v>
      </c>
      <c r="C856" s="151"/>
      <c r="D856" s="123"/>
      <c r="E856" s="321" t="s">
        <v>185</v>
      </c>
    </row>
    <row r="857" customFormat="false" ht="15" hidden="false" customHeight="false" outlineLevel="0" collapsed="false">
      <c r="A857" s="27" t="n">
        <v>3097</v>
      </c>
      <c r="B857" s="312" t="n">
        <f aca="false">IF(D857="x",0,IF(C857&lt;1,0,IF(C857&gt;1,1)))</f>
        <v>0</v>
      </c>
      <c r="C857" s="151"/>
      <c r="D857" s="123"/>
      <c r="E857" s="321" t="s">
        <v>185</v>
      </c>
    </row>
    <row r="858" customFormat="false" ht="15" hidden="false" customHeight="false" outlineLevel="0" collapsed="false">
      <c r="A858" s="27" t="n">
        <v>3098</v>
      </c>
      <c r="B858" s="312" t="n">
        <f aca="false">IF(D858="x",0,IF(C858&lt;1,0,IF(C858&gt;1,1)))</f>
        <v>0</v>
      </c>
      <c r="C858" s="151"/>
      <c r="D858" s="123"/>
      <c r="E858" s="321" t="s">
        <v>185</v>
      </c>
    </row>
    <row r="859" customFormat="false" ht="15" hidden="false" customHeight="false" outlineLevel="0" collapsed="false">
      <c r="A859" s="27" t="n">
        <v>3099</v>
      </c>
      <c r="B859" s="312" t="n">
        <f aca="false">IF(D859="x",0,IF(C859&lt;1,0,IF(C859&gt;1,1)))</f>
        <v>0</v>
      </c>
      <c r="C859" s="151"/>
      <c r="D859" s="123"/>
      <c r="E859" s="321" t="s">
        <v>185</v>
      </c>
    </row>
    <row r="860" customFormat="false" ht="15" hidden="false" customHeight="false" outlineLevel="0" collapsed="false">
      <c r="A860" s="27" t="n">
        <v>3100</v>
      </c>
      <c r="B860" s="312" t="n">
        <f aca="false">IF(D860="x",0,IF(C860&lt;1,0,IF(C860&gt;1,1)))</f>
        <v>0</v>
      </c>
      <c r="C860" s="151"/>
      <c r="D860" s="123"/>
      <c r="E860" s="321" t="s">
        <v>185</v>
      </c>
    </row>
    <row r="861" customFormat="false" ht="15" hidden="false" customHeight="false" outlineLevel="0" collapsed="false">
      <c r="A861" s="27" t="n">
        <v>3101</v>
      </c>
      <c r="B861" s="312" t="n">
        <f aca="false">IF(D861="x",0,IF(C861&lt;1,0,IF(C861&gt;1,1)))</f>
        <v>0</v>
      </c>
      <c r="C861" s="151"/>
      <c r="D861" s="123"/>
      <c r="E861" s="321" t="s">
        <v>185</v>
      </c>
    </row>
    <row r="862" customFormat="false" ht="15" hidden="false" customHeight="false" outlineLevel="0" collapsed="false">
      <c r="A862" s="27" t="n">
        <v>3102</v>
      </c>
      <c r="B862" s="312" t="n">
        <f aca="false">IF(D862="x",0,IF(C862&lt;1,0,IF(C862&gt;1,1)))</f>
        <v>0</v>
      </c>
      <c r="C862" s="151"/>
      <c r="D862" s="123"/>
      <c r="E862" s="321" t="s">
        <v>185</v>
      </c>
    </row>
    <row r="863" customFormat="false" ht="15" hidden="false" customHeight="false" outlineLevel="0" collapsed="false">
      <c r="A863" s="27" t="n">
        <v>3103</v>
      </c>
      <c r="B863" s="312" t="n">
        <f aca="false">IF(D863="x",0,IF(C863&lt;1,0,IF(C863&gt;1,1)))</f>
        <v>0</v>
      </c>
      <c r="C863" s="151"/>
      <c r="D863" s="123"/>
      <c r="E863" s="321" t="s">
        <v>185</v>
      </c>
    </row>
    <row r="864" customFormat="false" ht="15" hidden="false" customHeight="false" outlineLevel="0" collapsed="false">
      <c r="A864" s="27" t="n">
        <v>3104</v>
      </c>
      <c r="B864" s="312" t="n">
        <f aca="false">IF(D864="x",0,IF(C864&lt;1,0,IF(C864&gt;1,1)))</f>
        <v>0</v>
      </c>
      <c r="C864" s="151"/>
      <c r="D864" s="123"/>
      <c r="E864" s="321" t="s">
        <v>185</v>
      </c>
    </row>
    <row r="865" customFormat="false" ht="15" hidden="false" customHeight="false" outlineLevel="0" collapsed="false">
      <c r="A865" s="27" t="n">
        <v>3105</v>
      </c>
      <c r="B865" s="312" t="n">
        <f aca="false">IF(D865="x",0,IF(C865&lt;1,0,IF(C865&gt;1,1)))</f>
        <v>0</v>
      </c>
      <c r="C865" s="151"/>
      <c r="D865" s="123"/>
      <c r="E865" s="321" t="s">
        <v>185</v>
      </c>
    </row>
    <row r="866" customFormat="false" ht="15" hidden="false" customHeight="false" outlineLevel="0" collapsed="false">
      <c r="A866" s="27" t="n">
        <v>3106</v>
      </c>
      <c r="B866" s="312" t="n">
        <f aca="false">IF(D866="x",0,IF(C866&lt;1,0,IF(C866&gt;1,1)))</f>
        <v>0</v>
      </c>
      <c r="C866" s="151"/>
      <c r="D866" s="123"/>
      <c r="E866" s="321" t="s">
        <v>185</v>
      </c>
    </row>
    <row r="867" customFormat="false" ht="15" hidden="false" customHeight="false" outlineLevel="0" collapsed="false">
      <c r="A867" s="27" t="n">
        <v>3107</v>
      </c>
      <c r="B867" s="312" t="n">
        <f aca="false">IF(D867="x",0,IF(C867&lt;1,0,IF(C867&gt;1,1)))</f>
        <v>0</v>
      </c>
      <c r="C867" s="151"/>
      <c r="D867" s="123"/>
      <c r="E867" s="321" t="s">
        <v>185</v>
      </c>
    </row>
    <row r="868" customFormat="false" ht="15" hidden="false" customHeight="false" outlineLevel="0" collapsed="false">
      <c r="A868" s="27" t="n">
        <v>3108</v>
      </c>
      <c r="B868" s="312" t="n">
        <f aca="false">IF(D868="x",0,IF(C868&lt;1,0,IF(C868&gt;1,1)))</f>
        <v>0</v>
      </c>
      <c r="C868" s="151"/>
      <c r="D868" s="123"/>
      <c r="E868" s="321" t="s">
        <v>185</v>
      </c>
    </row>
    <row r="869" customFormat="false" ht="15" hidden="false" customHeight="false" outlineLevel="0" collapsed="false">
      <c r="A869" s="27" t="n">
        <v>3109</v>
      </c>
      <c r="B869" s="312" t="n">
        <f aca="false">IF(D869="x",0,IF(C869&lt;1,0,IF(C869&gt;1,1)))</f>
        <v>0</v>
      </c>
      <c r="C869" s="151"/>
      <c r="D869" s="123"/>
      <c r="E869" s="321" t="s">
        <v>185</v>
      </c>
    </row>
    <row r="870" customFormat="false" ht="15" hidden="false" customHeight="false" outlineLevel="0" collapsed="false">
      <c r="A870" s="27" t="n">
        <v>3110</v>
      </c>
      <c r="B870" s="312" t="n">
        <f aca="false">IF(D870="x",0,IF(C870&lt;1,0,IF(C870&gt;1,1)))</f>
        <v>0</v>
      </c>
      <c r="C870" s="151"/>
      <c r="D870" s="123"/>
      <c r="E870" s="321" t="s">
        <v>185</v>
      </c>
    </row>
    <row r="871" customFormat="false" ht="15" hidden="false" customHeight="false" outlineLevel="0" collapsed="false">
      <c r="A871" s="27" t="n">
        <v>3111</v>
      </c>
      <c r="B871" s="312" t="n">
        <f aca="false">IF(D871="x",0,IF(C871&lt;1,0,IF(C871&gt;1,1)))</f>
        <v>0</v>
      </c>
      <c r="C871" s="151"/>
      <c r="D871" s="123"/>
      <c r="E871" s="321" t="s">
        <v>185</v>
      </c>
    </row>
    <row r="872" customFormat="false" ht="15" hidden="false" customHeight="false" outlineLevel="0" collapsed="false">
      <c r="A872" s="27" t="n">
        <v>3112</v>
      </c>
      <c r="B872" s="312" t="n">
        <f aca="false">IF(D872="x",0,IF(C872&lt;1,0,IF(C872&gt;1,1)))</f>
        <v>0</v>
      </c>
      <c r="C872" s="151"/>
      <c r="D872" s="123"/>
      <c r="E872" s="321" t="s">
        <v>185</v>
      </c>
    </row>
    <row r="873" customFormat="false" ht="15" hidden="false" customHeight="false" outlineLevel="0" collapsed="false">
      <c r="A873" s="27" t="n">
        <v>3113</v>
      </c>
      <c r="B873" s="312" t="n">
        <f aca="false">IF(D873="x",0,IF(C873&lt;1,0,IF(C873&gt;1,1)))</f>
        <v>0</v>
      </c>
      <c r="C873" s="151"/>
      <c r="D873" s="123"/>
      <c r="E873" s="321" t="s">
        <v>185</v>
      </c>
    </row>
    <row r="874" customFormat="false" ht="15" hidden="false" customHeight="false" outlineLevel="0" collapsed="false">
      <c r="A874" s="27" t="n">
        <v>3114</v>
      </c>
      <c r="B874" s="312" t="n">
        <f aca="false">IF(D874="x",0,IF(C874&lt;1,0,IF(C874&gt;1,1)))</f>
        <v>0</v>
      </c>
      <c r="C874" s="151"/>
      <c r="D874" s="123"/>
      <c r="E874" s="321" t="s">
        <v>185</v>
      </c>
    </row>
    <row r="875" customFormat="false" ht="15" hidden="false" customHeight="false" outlineLevel="0" collapsed="false">
      <c r="A875" s="27" t="n">
        <v>3115</v>
      </c>
      <c r="B875" s="312" t="n">
        <f aca="false">IF(D875="x",0,IF(C875&lt;1,0,IF(C875&gt;1,1)))</f>
        <v>0</v>
      </c>
      <c r="C875" s="151"/>
      <c r="D875" s="123"/>
      <c r="E875" s="321" t="s">
        <v>185</v>
      </c>
    </row>
    <row r="876" customFormat="false" ht="15" hidden="false" customHeight="false" outlineLevel="0" collapsed="false">
      <c r="A876" s="27" t="n">
        <v>3116</v>
      </c>
      <c r="B876" s="312" t="n">
        <f aca="false">IF(D876="x",0,IF(C876&lt;1,0,IF(C876&gt;1,1)))</f>
        <v>0</v>
      </c>
      <c r="C876" s="151"/>
      <c r="D876" s="123"/>
      <c r="E876" s="321" t="s">
        <v>185</v>
      </c>
    </row>
    <row r="877" customFormat="false" ht="15" hidden="false" customHeight="false" outlineLevel="0" collapsed="false">
      <c r="A877" s="27" t="n">
        <v>3117</v>
      </c>
      <c r="B877" s="312" t="n">
        <f aca="false">IF(D877="x",0,IF(C877&lt;1,0,IF(C877&gt;1,1)))</f>
        <v>0</v>
      </c>
      <c r="C877" s="151"/>
      <c r="D877" s="123"/>
      <c r="E877" s="321" t="s">
        <v>185</v>
      </c>
    </row>
    <row r="878" customFormat="false" ht="15" hidden="false" customHeight="false" outlineLevel="0" collapsed="false">
      <c r="A878" s="27" t="n">
        <v>3118</v>
      </c>
      <c r="B878" s="312" t="n">
        <f aca="false">IF(D878="x",0,IF(C878&lt;1,0,IF(C878&gt;1,1)))</f>
        <v>0</v>
      </c>
      <c r="C878" s="151"/>
      <c r="D878" s="123"/>
      <c r="E878" s="321" t="s">
        <v>185</v>
      </c>
    </row>
    <row r="879" customFormat="false" ht="15" hidden="false" customHeight="false" outlineLevel="0" collapsed="false">
      <c r="A879" s="27" t="n">
        <v>3119</v>
      </c>
      <c r="B879" s="312" t="n">
        <f aca="false">IF(D879="x",0,IF(C879&lt;1,0,IF(C879&gt;1,1)))</f>
        <v>0</v>
      </c>
      <c r="C879" s="151"/>
      <c r="D879" s="123"/>
      <c r="E879" s="321" t="s">
        <v>185</v>
      </c>
    </row>
    <row r="880" customFormat="false" ht="15" hidden="false" customHeight="false" outlineLevel="0" collapsed="false">
      <c r="A880" s="27" t="n">
        <v>3120</v>
      </c>
      <c r="B880" s="312" t="n">
        <f aca="false">IF(D880="x",0,IF(C880&lt;1,0,IF(C880&gt;1,1)))</f>
        <v>0</v>
      </c>
      <c r="C880" s="151"/>
      <c r="D880" s="123"/>
      <c r="E880" s="321" t="s">
        <v>185</v>
      </c>
    </row>
    <row r="881" customFormat="false" ht="15" hidden="false" customHeight="false" outlineLevel="0" collapsed="false">
      <c r="A881" s="27" t="n">
        <v>3121</v>
      </c>
      <c r="B881" s="312" t="n">
        <f aca="false">IF(D881="x",0,IF(C881&lt;1,0,IF(C881&gt;1,1)))</f>
        <v>0</v>
      </c>
      <c r="C881" s="151"/>
      <c r="D881" s="123"/>
      <c r="E881" s="321" t="s">
        <v>185</v>
      </c>
    </row>
    <row r="882" customFormat="false" ht="15" hidden="false" customHeight="false" outlineLevel="0" collapsed="false">
      <c r="A882" s="27" t="n">
        <v>3122</v>
      </c>
      <c r="B882" s="312" t="n">
        <f aca="false">IF(D882="x",0,IF(C882&lt;1,0,IF(C882&gt;1,1)))</f>
        <v>0</v>
      </c>
      <c r="C882" s="151"/>
      <c r="D882" s="123"/>
      <c r="E882" s="321" t="s">
        <v>185</v>
      </c>
    </row>
    <row r="883" customFormat="false" ht="15" hidden="false" customHeight="false" outlineLevel="0" collapsed="false">
      <c r="A883" s="27" t="n">
        <v>3123</v>
      </c>
      <c r="B883" s="312" t="n">
        <f aca="false">IF(D883="x",0,IF(C883&lt;1,0,IF(C883&gt;1,1)))</f>
        <v>0</v>
      </c>
      <c r="C883" s="151"/>
      <c r="D883" s="123"/>
      <c r="E883" s="321" t="s">
        <v>185</v>
      </c>
    </row>
    <row r="884" customFormat="false" ht="15" hidden="false" customHeight="false" outlineLevel="0" collapsed="false">
      <c r="A884" s="27" t="n">
        <v>3124</v>
      </c>
      <c r="B884" s="312" t="n">
        <f aca="false">IF(D884="x",0,IF(C884&lt;1,0,IF(C884&gt;1,1)))</f>
        <v>0</v>
      </c>
      <c r="C884" s="151"/>
      <c r="D884" s="123"/>
      <c r="E884" s="321" t="s">
        <v>185</v>
      </c>
    </row>
    <row r="885" customFormat="false" ht="15" hidden="false" customHeight="false" outlineLevel="0" collapsed="false">
      <c r="A885" s="27" t="n">
        <v>3125</v>
      </c>
      <c r="B885" s="312" t="n">
        <f aca="false">IF(D885="x",0,IF(C885&lt;1,0,IF(C885&gt;1,1)))</f>
        <v>0</v>
      </c>
      <c r="C885" s="151"/>
      <c r="D885" s="123"/>
      <c r="E885" s="321" t="s">
        <v>185</v>
      </c>
    </row>
    <row r="886" customFormat="false" ht="15" hidden="false" customHeight="false" outlineLevel="0" collapsed="false">
      <c r="A886" s="27" t="n">
        <v>3126</v>
      </c>
      <c r="B886" s="312" t="n">
        <f aca="false">IF(D886="x",0,IF(C886&lt;1,0,IF(C886&gt;1,1)))</f>
        <v>0</v>
      </c>
      <c r="C886" s="151"/>
      <c r="D886" s="123"/>
      <c r="E886" s="321" t="s">
        <v>185</v>
      </c>
    </row>
    <row r="887" customFormat="false" ht="15" hidden="false" customHeight="false" outlineLevel="0" collapsed="false">
      <c r="A887" s="27" t="n">
        <v>3127</v>
      </c>
      <c r="B887" s="312" t="n">
        <f aca="false">IF(D887="x",0,IF(C887&lt;1,0,IF(C887&gt;1,1)))</f>
        <v>0</v>
      </c>
      <c r="C887" s="151"/>
      <c r="D887" s="123"/>
      <c r="E887" s="321" t="s">
        <v>185</v>
      </c>
    </row>
    <row r="888" customFormat="false" ht="15" hidden="false" customHeight="false" outlineLevel="0" collapsed="false">
      <c r="A888" s="27" t="n">
        <v>3128</v>
      </c>
      <c r="B888" s="312" t="n">
        <f aca="false">IF(D888="x",0,IF(C888&lt;1,0,IF(C888&gt;1,1)))</f>
        <v>0</v>
      </c>
      <c r="C888" s="151"/>
      <c r="D888" s="123"/>
      <c r="E888" s="321" t="s">
        <v>185</v>
      </c>
    </row>
    <row r="889" customFormat="false" ht="15" hidden="false" customHeight="false" outlineLevel="0" collapsed="false">
      <c r="A889" s="27" t="n">
        <v>3129</v>
      </c>
      <c r="B889" s="312" t="n">
        <f aca="false">IF(D889="x",0,IF(C889&lt;1,0,IF(C889&gt;1,1)))</f>
        <v>0</v>
      </c>
      <c r="C889" s="151"/>
      <c r="D889" s="123"/>
      <c r="E889" s="321" t="s">
        <v>185</v>
      </c>
    </row>
    <row r="890" customFormat="false" ht="15" hidden="false" customHeight="false" outlineLevel="0" collapsed="false">
      <c r="A890" s="27" t="n">
        <v>3130</v>
      </c>
      <c r="B890" s="312" t="n">
        <f aca="false">IF(D890="x",0,IF(C890&lt;1,0,IF(C890&gt;1,1)))</f>
        <v>0</v>
      </c>
      <c r="C890" s="151"/>
      <c r="D890" s="123"/>
      <c r="E890" s="321" t="s">
        <v>185</v>
      </c>
    </row>
    <row r="891" customFormat="false" ht="15" hidden="false" customHeight="false" outlineLevel="0" collapsed="false">
      <c r="A891" s="27" t="n">
        <v>3131</v>
      </c>
      <c r="B891" s="312" t="n">
        <f aca="false">IF(D891="x",0,IF(C891&lt;1,0,IF(C891&gt;1,1)))</f>
        <v>0</v>
      </c>
      <c r="C891" s="151"/>
      <c r="D891" s="123"/>
      <c r="E891" s="321" t="s">
        <v>185</v>
      </c>
    </row>
    <row r="892" customFormat="false" ht="15" hidden="false" customHeight="false" outlineLevel="0" collapsed="false">
      <c r="A892" s="27" t="n">
        <v>3132</v>
      </c>
      <c r="B892" s="312" t="n">
        <f aca="false">IF(D892="x",0,IF(C892&lt;1,0,IF(C892&gt;1,1)))</f>
        <v>0</v>
      </c>
      <c r="C892" s="151"/>
      <c r="D892" s="123"/>
      <c r="E892" s="321" t="s">
        <v>185</v>
      </c>
    </row>
    <row r="893" customFormat="false" ht="15" hidden="false" customHeight="false" outlineLevel="0" collapsed="false">
      <c r="A893" s="27" t="n">
        <v>3133</v>
      </c>
      <c r="B893" s="312" t="n">
        <f aca="false">IF(D893="x",0,IF(C893&lt;1,0,IF(C893&gt;1,1)))</f>
        <v>0</v>
      </c>
      <c r="C893" s="151"/>
      <c r="D893" s="123"/>
      <c r="E893" s="321" t="s">
        <v>185</v>
      </c>
    </row>
    <row r="894" customFormat="false" ht="15" hidden="false" customHeight="false" outlineLevel="0" collapsed="false">
      <c r="A894" s="27" t="n">
        <v>3134</v>
      </c>
      <c r="B894" s="312" t="n">
        <f aca="false">IF(D894="x",0,IF(C894&lt;1,0,IF(C894&gt;1,1)))</f>
        <v>0</v>
      </c>
      <c r="C894" s="151"/>
      <c r="D894" s="123"/>
      <c r="E894" s="321" t="s">
        <v>185</v>
      </c>
    </row>
    <row r="895" customFormat="false" ht="15" hidden="false" customHeight="false" outlineLevel="0" collapsed="false">
      <c r="A895" s="27" t="n">
        <v>3135</v>
      </c>
      <c r="B895" s="312" t="n">
        <f aca="false">IF(D895="x",0,IF(C895&lt;1,0,IF(C895&gt;1,1)))</f>
        <v>0</v>
      </c>
      <c r="C895" s="151"/>
      <c r="D895" s="123"/>
      <c r="E895" s="321" t="s">
        <v>185</v>
      </c>
    </row>
    <row r="896" customFormat="false" ht="15" hidden="false" customHeight="false" outlineLevel="0" collapsed="false">
      <c r="A896" s="27" t="n">
        <v>3136</v>
      </c>
      <c r="B896" s="312" t="n">
        <f aca="false">IF(D896="x",0,IF(C896&lt;1,0,IF(C896&gt;1,1)))</f>
        <v>0</v>
      </c>
      <c r="C896" s="151"/>
      <c r="D896" s="123"/>
      <c r="E896" s="321" t="s">
        <v>185</v>
      </c>
    </row>
    <row r="897" customFormat="false" ht="15" hidden="false" customHeight="false" outlineLevel="0" collapsed="false">
      <c r="A897" s="27" t="n">
        <v>3137</v>
      </c>
      <c r="B897" s="312" t="n">
        <f aca="false">IF(D897="x",0,IF(C897&lt;1,0,IF(C897&gt;1,1)))</f>
        <v>0</v>
      </c>
      <c r="C897" s="151"/>
      <c r="D897" s="123"/>
      <c r="E897" s="321" t="s">
        <v>185</v>
      </c>
    </row>
    <row r="898" customFormat="false" ht="15" hidden="false" customHeight="false" outlineLevel="0" collapsed="false">
      <c r="A898" s="27" t="n">
        <v>3138</v>
      </c>
      <c r="B898" s="312" t="n">
        <f aca="false">IF(D898="x",0,IF(C898&lt;1,0,IF(C898&gt;1,1)))</f>
        <v>0</v>
      </c>
      <c r="C898" s="151"/>
      <c r="D898" s="123"/>
      <c r="E898" s="321" t="s">
        <v>185</v>
      </c>
    </row>
    <row r="899" customFormat="false" ht="15" hidden="false" customHeight="false" outlineLevel="0" collapsed="false">
      <c r="A899" s="27" t="n">
        <v>3139</v>
      </c>
      <c r="B899" s="312" t="n">
        <f aca="false">IF(D899="x",0,IF(C899&lt;1,0,IF(C899&gt;1,1)))</f>
        <v>0</v>
      </c>
      <c r="C899" s="151"/>
      <c r="D899" s="123"/>
      <c r="E899" s="321" t="s">
        <v>185</v>
      </c>
    </row>
    <row r="900" customFormat="false" ht="15" hidden="false" customHeight="false" outlineLevel="0" collapsed="false">
      <c r="A900" s="27" t="n">
        <v>3140</v>
      </c>
      <c r="B900" s="312" t="n">
        <f aca="false">IF(D900="x",0,IF(C900&lt;1,0,IF(C900&gt;1,1)))</f>
        <v>0</v>
      </c>
      <c r="C900" s="151"/>
      <c r="D900" s="123"/>
      <c r="E900" s="321" t="s">
        <v>185</v>
      </c>
    </row>
    <row r="901" customFormat="false" ht="15" hidden="false" customHeight="false" outlineLevel="0" collapsed="false">
      <c r="A901" s="27" t="n">
        <v>3141</v>
      </c>
      <c r="B901" s="312" t="n">
        <f aca="false">IF(D901="x",0,IF(C901&lt;1,0,IF(C901&gt;1,1)))</f>
        <v>0</v>
      </c>
      <c r="C901" s="151"/>
      <c r="D901" s="123"/>
      <c r="E901" s="321" t="s">
        <v>185</v>
      </c>
    </row>
    <row r="902" customFormat="false" ht="15" hidden="false" customHeight="false" outlineLevel="0" collapsed="false">
      <c r="A902" s="27" t="n">
        <v>3142</v>
      </c>
      <c r="B902" s="312" t="n">
        <f aca="false">IF(D902="x",0,IF(C902&lt;1,0,IF(C902&gt;1,1)))</f>
        <v>0</v>
      </c>
      <c r="C902" s="151"/>
      <c r="D902" s="123"/>
      <c r="E902" s="321" t="s">
        <v>185</v>
      </c>
    </row>
    <row r="903" customFormat="false" ht="15" hidden="false" customHeight="false" outlineLevel="0" collapsed="false">
      <c r="A903" s="27" t="n">
        <v>3143</v>
      </c>
      <c r="B903" s="312" t="n">
        <f aca="false">IF(D903="x",0,IF(C903&lt;1,0,IF(C903&gt;1,1)))</f>
        <v>0</v>
      </c>
      <c r="C903" s="151"/>
      <c r="D903" s="123"/>
      <c r="E903" s="321" t="s">
        <v>185</v>
      </c>
    </row>
    <row r="904" customFormat="false" ht="15" hidden="false" customHeight="false" outlineLevel="0" collapsed="false">
      <c r="A904" s="27" t="n">
        <v>3144</v>
      </c>
      <c r="B904" s="312" t="n">
        <f aca="false">IF(D904="x",0,IF(C904&lt;1,0,IF(C904&gt;1,1)))</f>
        <v>0</v>
      </c>
      <c r="C904" s="151"/>
      <c r="D904" s="123"/>
      <c r="E904" s="321" t="s">
        <v>185</v>
      </c>
    </row>
    <row r="905" customFormat="false" ht="15" hidden="false" customHeight="false" outlineLevel="0" collapsed="false">
      <c r="A905" s="27" t="n">
        <v>3145</v>
      </c>
      <c r="B905" s="312" t="n">
        <f aca="false">IF(D905="x",0,IF(C905&lt;1,0,IF(C905&gt;1,1)))</f>
        <v>0</v>
      </c>
      <c r="C905" s="151"/>
      <c r="D905" s="123"/>
      <c r="E905" s="321" t="s">
        <v>185</v>
      </c>
    </row>
    <row r="906" customFormat="false" ht="15" hidden="false" customHeight="false" outlineLevel="0" collapsed="false">
      <c r="A906" s="27" t="n">
        <v>3146</v>
      </c>
      <c r="B906" s="312" t="n">
        <f aca="false">IF(D906="x",0,IF(C906&lt;1,0,IF(C906&gt;1,1)))</f>
        <v>0</v>
      </c>
      <c r="C906" s="151"/>
      <c r="D906" s="123"/>
      <c r="E906" s="321" t="s">
        <v>185</v>
      </c>
    </row>
    <row r="907" customFormat="false" ht="15" hidden="false" customHeight="false" outlineLevel="0" collapsed="false">
      <c r="A907" s="27" t="n">
        <v>3147</v>
      </c>
      <c r="B907" s="312" t="n">
        <f aca="false">IF(D907="x",0,IF(C907&lt;1,0,IF(C907&gt;1,1)))</f>
        <v>0</v>
      </c>
      <c r="C907" s="151"/>
      <c r="D907" s="123"/>
      <c r="E907" s="321" t="s">
        <v>185</v>
      </c>
    </row>
    <row r="908" customFormat="false" ht="15" hidden="false" customHeight="false" outlineLevel="0" collapsed="false">
      <c r="A908" s="27" t="n">
        <v>3148</v>
      </c>
      <c r="B908" s="312" t="n">
        <f aca="false">IF(D908="x",0,IF(C908&lt;1,0,IF(C908&gt;1,1)))</f>
        <v>0</v>
      </c>
      <c r="C908" s="151"/>
      <c r="D908" s="123"/>
      <c r="E908" s="321" t="s">
        <v>185</v>
      </c>
    </row>
    <row r="909" customFormat="false" ht="15" hidden="false" customHeight="false" outlineLevel="0" collapsed="false">
      <c r="A909" s="27" t="n">
        <v>3149</v>
      </c>
      <c r="B909" s="312" t="n">
        <f aca="false">IF(D909="x",0,IF(C909&lt;1,0,IF(C909&gt;1,1)))</f>
        <v>0</v>
      </c>
      <c r="C909" s="151"/>
      <c r="D909" s="123"/>
      <c r="E909" s="321" t="s">
        <v>185</v>
      </c>
    </row>
    <row r="910" customFormat="false" ht="15" hidden="false" customHeight="false" outlineLevel="0" collapsed="false">
      <c r="A910" s="27" t="n">
        <v>3150</v>
      </c>
      <c r="B910" s="312" t="n">
        <f aca="false">IF(D910="x",0,IF(C910&lt;1,0,IF(C910&gt;1,1)))</f>
        <v>0</v>
      </c>
      <c r="C910" s="151"/>
      <c r="D910" s="123"/>
      <c r="E910" s="321" t="s">
        <v>185</v>
      </c>
    </row>
    <row r="911" customFormat="false" ht="15" hidden="false" customHeight="false" outlineLevel="0" collapsed="false">
      <c r="A911" s="27" t="n">
        <v>3151</v>
      </c>
      <c r="B911" s="312" t="n">
        <f aca="false">IF(D911="x",0,IF(C911&lt;1,0,IF(C911&gt;1,1)))</f>
        <v>0</v>
      </c>
      <c r="C911" s="151"/>
      <c r="D911" s="123"/>
      <c r="E911" s="321" t="s">
        <v>185</v>
      </c>
    </row>
    <row r="912" customFormat="false" ht="15" hidden="false" customHeight="false" outlineLevel="0" collapsed="false">
      <c r="A912" s="27" t="n">
        <v>3152</v>
      </c>
      <c r="B912" s="312" t="n">
        <f aca="false">IF(D912="x",0,IF(C912&lt;1,0,IF(C912&gt;1,1)))</f>
        <v>0</v>
      </c>
      <c r="C912" s="151"/>
      <c r="D912" s="123"/>
      <c r="E912" s="321" t="s">
        <v>185</v>
      </c>
    </row>
    <row r="913" customFormat="false" ht="15" hidden="false" customHeight="false" outlineLevel="0" collapsed="false">
      <c r="A913" s="27" t="n">
        <v>3153</v>
      </c>
      <c r="B913" s="312" t="n">
        <f aca="false">IF(D913="x",0,IF(C913&lt;1,0,IF(C913&gt;1,1)))</f>
        <v>0</v>
      </c>
      <c r="C913" s="151"/>
      <c r="D913" s="123"/>
      <c r="E913" s="321" t="s">
        <v>185</v>
      </c>
    </row>
    <row r="914" customFormat="false" ht="15" hidden="false" customHeight="false" outlineLevel="0" collapsed="false">
      <c r="A914" s="27" t="n">
        <v>3154</v>
      </c>
      <c r="B914" s="312" t="n">
        <f aca="false">IF(D914="x",0,IF(C914&lt;1,0,IF(C914&gt;1,1)))</f>
        <v>0</v>
      </c>
      <c r="C914" s="151"/>
      <c r="D914" s="123"/>
      <c r="E914" s="321" t="s">
        <v>185</v>
      </c>
    </row>
    <row r="915" customFormat="false" ht="15" hidden="false" customHeight="false" outlineLevel="0" collapsed="false">
      <c r="A915" s="27" t="n">
        <v>3155</v>
      </c>
      <c r="B915" s="312" t="n">
        <f aca="false">IF(D915="x",0,IF(C915&lt;1,0,IF(C915&gt;1,1)))</f>
        <v>1</v>
      </c>
      <c r="C915" s="333" t="n">
        <v>116.07</v>
      </c>
      <c r="D915" s="123"/>
      <c r="E915" s="321" t="s">
        <v>185</v>
      </c>
      <c r="F915" s="214"/>
      <c r="G915" s="334"/>
    </row>
    <row r="916" customFormat="false" ht="15" hidden="false" customHeight="false" outlineLevel="0" collapsed="false">
      <c r="A916" s="27" t="n">
        <v>3156</v>
      </c>
      <c r="B916" s="312" t="n">
        <f aca="false">IF(D916="x",0,IF(C916&lt;1,0,IF(C916&gt;1,1)))</f>
        <v>1</v>
      </c>
      <c r="C916" s="333" t="n">
        <v>115.6</v>
      </c>
      <c r="D916" s="123"/>
      <c r="E916" s="321" t="s">
        <v>185</v>
      </c>
      <c r="F916" s="214"/>
      <c r="G916" s="334"/>
    </row>
    <row r="917" customFormat="false" ht="15" hidden="false" customHeight="false" outlineLevel="0" collapsed="false">
      <c r="A917" s="27" t="n">
        <v>3157</v>
      </c>
      <c r="B917" s="312" t="n">
        <f aca="false">IF(D917="x",0,IF(C917&lt;1,0,IF(C917&gt;1,1)))</f>
        <v>1</v>
      </c>
      <c r="C917" s="333" t="n">
        <v>114.35</v>
      </c>
      <c r="D917" s="123"/>
      <c r="E917" s="321" t="s">
        <v>185</v>
      </c>
      <c r="F917" s="214"/>
      <c r="G917" s="334"/>
    </row>
    <row r="918" customFormat="false" ht="15" hidden="false" customHeight="false" outlineLevel="0" collapsed="false">
      <c r="A918" s="27" t="n">
        <v>3158</v>
      </c>
      <c r="B918" s="312" t="n">
        <f aca="false">IF(D918="x",0,IF(C918&lt;1,0,IF(C918&gt;1,1)))</f>
        <v>0</v>
      </c>
      <c r="C918" s="333"/>
      <c r="D918" s="123"/>
      <c r="E918" s="321" t="s">
        <v>185</v>
      </c>
      <c r="F918" s="214"/>
      <c r="G918" s="334"/>
    </row>
    <row r="919" customFormat="false" ht="15" hidden="false" customHeight="false" outlineLevel="0" collapsed="false">
      <c r="A919" s="27" t="n">
        <v>3159</v>
      </c>
      <c r="B919" s="312" t="n">
        <f aca="false">IF(D919="x",0,IF(C919&lt;1,0,IF(C919&gt;1,1)))</f>
        <v>1</v>
      </c>
      <c r="C919" s="333" t="n">
        <v>116.17</v>
      </c>
      <c r="D919" s="123"/>
      <c r="E919" s="321" t="s">
        <v>185</v>
      </c>
      <c r="F919" s="214"/>
      <c r="G919" s="334"/>
    </row>
    <row r="920" customFormat="false" ht="15" hidden="false" customHeight="false" outlineLevel="0" collapsed="false">
      <c r="A920" s="27" t="n">
        <v>3160</v>
      </c>
      <c r="B920" s="312" t="n">
        <f aca="false">IF(D920="x",0,IF(C920&lt;1,0,IF(C920&gt;1,1)))</f>
        <v>1</v>
      </c>
      <c r="C920" s="333" t="n">
        <v>116.77</v>
      </c>
      <c r="D920" s="123"/>
      <c r="E920" s="321" t="s">
        <v>185</v>
      </c>
      <c r="F920" s="214"/>
      <c r="G920" s="334"/>
    </row>
    <row r="921" customFormat="false" ht="15" hidden="false" customHeight="false" outlineLevel="0" collapsed="false">
      <c r="A921" s="27" t="n">
        <v>3161</v>
      </c>
      <c r="B921" s="312" t="n">
        <f aca="false">IF(D921="x",0,IF(C921&lt;1,0,IF(C921&gt;1,1)))</f>
        <v>1</v>
      </c>
      <c r="C921" s="333" t="n">
        <v>119.09</v>
      </c>
      <c r="D921" s="123"/>
      <c r="E921" s="321" t="s">
        <v>185</v>
      </c>
      <c r="F921" s="214"/>
      <c r="G921" s="334"/>
    </row>
    <row r="922" customFormat="false" ht="15" hidden="false" customHeight="false" outlineLevel="0" collapsed="false">
      <c r="A922" s="27" t="n">
        <v>3162</v>
      </c>
      <c r="B922" s="312" t="n">
        <f aca="false">IF(D922="x",0,IF(C922&lt;1,0,IF(C922&gt;1,1)))</f>
        <v>0</v>
      </c>
      <c r="C922" s="333"/>
      <c r="D922" s="123"/>
      <c r="E922" s="321" t="s">
        <v>185</v>
      </c>
      <c r="F922" s="214"/>
      <c r="G922" s="334"/>
    </row>
    <row r="923" customFormat="false" ht="15" hidden="false" customHeight="false" outlineLevel="0" collapsed="false">
      <c r="A923" s="27" t="n">
        <v>3163</v>
      </c>
      <c r="B923" s="312" t="n">
        <f aca="false">IF(D923="x",0,IF(C923&lt;1,0,IF(C923&gt;1,1)))</f>
        <v>1</v>
      </c>
      <c r="C923" s="333" t="n">
        <v>117.68</v>
      </c>
      <c r="D923" s="123"/>
      <c r="E923" s="321" t="s">
        <v>185</v>
      </c>
      <c r="F923" s="214"/>
      <c r="G923" s="334"/>
    </row>
    <row r="924" customFormat="false" ht="15" hidden="false" customHeight="false" outlineLevel="0" collapsed="false">
      <c r="A924" s="27" t="n">
        <v>3164</v>
      </c>
      <c r="B924" s="312" t="n">
        <f aca="false">IF(D924="x",0,IF(C924&lt;1,0,IF(C924&gt;1,1)))</f>
        <v>0</v>
      </c>
      <c r="C924" s="333"/>
      <c r="D924" s="123"/>
      <c r="E924" s="321" t="s">
        <v>185</v>
      </c>
      <c r="F924" s="214"/>
      <c r="G924" s="334"/>
    </row>
    <row r="925" customFormat="false" ht="15" hidden="false" customHeight="false" outlineLevel="0" collapsed="false">
      <c r="A925" s="27" t="n">
        <v>3165</v>
      </c>
      <c r="B925" s="312" t="n">
        <f aca="false">IF(D925="x",0,IF(C925&lt;1,0,IF(C925&gt;1,1)))</f>
        <v>0</v>
      </c>
      <c r="C925" s="333"/>
      <c r="D925" s="123"/>
      <c r="E925" s="321" t="s">
        <v>185</v>
      </c>
      <c r="F925" s="214"/>
      <c r="G925" s="334"/>
    </row>
    <row r="926" customFormat="false" ht="15" hidden="false" customHeight="false" outlineLevel="0" collapsed="false">
      <c r="A926" s="27" t="n">
        <v>3166</v>
      </c>
      <c r="B926" s="312" t="n">
        <f aca="false">IF(D926="x",0,IF(C926&lt;1,0,IF(C926&gt;1,1)))</f>
        <v>1</v>
      </c>
      <c r="C926" s="333" t="n">
        <v>115.58</v>
      </c>
      <c r="D926" s="123"/>
      <c r="E926" s="321" t="s">
        <v>185</v>
      </c>
      <c r="F926" s="214"/>
      <c r="G926" s="334"/>
    </row>
    <row r="927" customFormat="false" ht="15" hidden="false" customHeight="false" outlineLevel="0" collapsed="false">
      <c r="A927" s="27" t="n">
        <v>3167</v>
      </c>
      <c r="B927" s="312" t="n">
        <f aca="false">IF(D927="x",0,IF(C927&lt;1,0,IF(C927&gt;1,1)))</f>
        <v>1</v>
      </c>
      <c r="C927" s="333" t="n">
        <v>117.58</v>
      </c>
      <c r="D927" s="123"/>
      <c r="E927" s="321" t="s">
        <v>185</v>
      </c>
      <c r="F927" s="214"/>
      <c r="G927" s="334"/>
    </row>
    <row r="928" customFormat="false" ht="15" hidden="false" customHeight="false" outlineLevel="0" collapsed="false">
      <c r="A928" s="27" t="n">
        <v>3168</v>
      </c>
      <c r="B928" s="312" t="n">
        <f aca="false">IF(D928="x",0,IF(C928&lt;1,0,IF(C928&gt;1,1)))</f>
        <v>0</v>
      </c>
      <c r="C928" s="333"/>
      <c r="D928" s="123"/>
      <c r="E928" s="321" t="s">
        <v>185</v>
      </c>
      <c r="F928" s="214"/>
      <c r="G928" s="334"/>
    </row>
    <row r="929" customFormat="false" ht="15" hidden="false" customHeight="false" outlineLevel="0" collapsed="false">
      <c r="A929" s="27" t="n">
        <v>3169</v>
      </c>
      <c r="B929" s="312" t="n">
        <f aca="false">IF(D929="x",0,IF(C929&lt;1,0,IF(C929&gt;1,1)))</f>
        <v>1</v>
      </c>
      <c r="C929" s="333" t="n">
        <v>116.45</v>
      </c>
      <c r="D929" s="123"/>
      <c r="E929" s="321" t="s">
        <v>185</v>
      </c>
      <c r="F929" s="214"/>
      <c r="G929" s="334"/>
    </row>
    <row r="930" customFormat="false" ht="15" hidden="false" customHeight="false" outlineLevel="0" collapsed="false">
      <c r="A930" s="27" t="n">
        <v>3170</v>
      </c>
      <c r="B930" s="312" t="n">
        <f aca="false">IF(D930="x",0,IF(C930&lt;1,0,IF(C930&gt;1,1)))</f>
        <v>0</v>
      </c>
      <c r="C930" s="333"/>
      <c r="D930" s="123"/>
      <c r="E930" s="321" t="s">
        <v>185</v>
      </c>
      <c r="F930" s="214"/>
      <c r="G930" s="334"/>
    </row>
    <row r="931" customFormat="false" ht="15" hidden="false" customHeight="false" outlineLevel="0" collapsed="false">
      <c r="A931" s="27" t="n">
        <v>3171</v>
      </c>
      <c r="B931" s="312" t="n">
        <f aca="false">IF(D931="x",0,IF(C931&lt;1,0,IF(C931&gt;1,1)))</f>
        <v>1</v>
      </c>
      <c r="C931" s="333" t="n">
        <v>117.64</v>
      </c>
      <c r="D931" s="123"/>
      <c r="E931" s="321" t="s">
        <v>185</v>
      </c>
      <c r="F931" s="214"/>
      <c r="G931" s="334"/>
    </row>
    <row r="932" customFormat="false" ht="15" hidden="false" customHeight="false" outlineLevel="0" collapsed="false">
      <c r="A932" s="27" t="n">
        <v>3172</v>
      </c>
      <c r="B932" s="312" t="n">
        <f aca="false">IF(D932="x",0,IF(C932&lt;1,0,IF(C932&gt;1,1)))</f>
        <v>0</v>
      </c>
      <c r="C932" s="333"/>
      <c r="D932" s="123"/>
      <c r="E932" s="321" t="s">
        <v>185</v>
      </c>
      <c r="F932" s="214"/>
      <c r="G932" s="334"/>
    </row>
    <row r="933" customFormat="false" ht="15" hidden="false" customHeight="false" outlineLevel="0" collapsed="false">
      <c r="A933" s="27" t="n">
        <v>3173</v>
      </c>
      <c r="B933" s="312" t="n">
        <f aca="false">IF(D933="x",0,IF(C933&lt;1,0,IF(C933&gt;1,1)))</f>
        <v>1</v>
      </c>
      <c r="C933" s="333" t="n">
        <v>119.99</v>
      </c>
      <c r="D933" s="123"/>
      <c r="E933" s="321" t="s">
        <v>185</v>
      </c>
      <c r="F933" s="214"/>
      <c r="G933" s="334"/>
    </row>
    <row r="934" customFormat="false" ht="15" hidden="false" customHeight="false" outlineLevel="0" collapsed="false">
      <c r="A934" s="27" t="n">
        <v>3174</v>
      </c>
      <c r="B934" s="312" t="n">
        <f aca="false">IF(D934="x",0,IF(C934&lt;1,0,IF(C934&gt;1,1)))</f>
        <v>1</v>
      </c>
      <c r="C934" s="333" t="n">
        <v>117.44</v>
      </c>
      <c r="D934" s="123"/>
      <c r="E934" s="321" t="s">
        <v>185</v>
      </c>
      <c r="F934" s="214"/>
      <c r="G934" s="334"/>
    </row>
    <row r="935" customFormat="false" ht="15" hidden="false" customHeight="false" outlineLevel="0" collapsed="false">
      <c r="A935" s="27" t="n">
        <v>3175</v>
      </c>
      <c r="B935" s="312" t="n">
        <f aca="false">IF(D935="x",0,IF(C935&lt;1,0,IF(C935&gt;1,1)))</f>
        <v>0</v>
      </c>
      <c r="C935" s="333"/>
      <c r="D935" s="123"/>
      <c r="E935" s="321" t="s">
        <v>185</v>
      </c>
      <c r="F935" s="214"/>
      <c r="G935" s="334"/>
    </row>
    <row r="936" customFormat="false" ht="15" hidden="false" customHeight="false" outlineLevel="0" collapsed="false">
      <c r="A936" s="27" t="n">
        <v>3176</v>
      </c>
      <c r="B936" s="312" t="n">
        <f aca="false">IF(D936="x",0,IF(C936&lt;1,0,IF(C936&gt;1,1)))</f>
        <v>0</v>
      </c>
      <c r="C936" s="333"/>
      <c r="D936" s="123"/>
      <c r="E936" s="321" t="s">
        <v>185</v>
      </c>
      <c r="F936" s="214"/>
      <c r="G936" s="334"/>
    </row>
    <row r="937" customFormat="false" ht="15" hidden="false" customHeight="false" outlineLevel="0" collapsed="false">
      <c r="A937" s="27" t="n">
        <v>3177</v>
      </c>
      <c r="B937" s="312" t="n">
        <f aca="false">IF(D937="x",0,IF(C937&lt;1,0,IF(C937&gt;1,1)))</f>
        <v>1</v>
      </c>
      <c r="C937" s="333" t="n">
        <v>116.16</v>
      </c>
      <c r="D937" s="123"/>
      <c r="E937" s="321" t="s">
        <v>185</v>
      </c>
      <c r="F937" s="214"/>
      <c r="G937" s="334"/>
    </row>
    <row r="938" customFormat="false" ht="15" hidden="false" customHeight="false" outlineLevel="0" collapsed="false">
      <c r="A938" s="27" t="n">
        <v>3178</v>
      </c>
      <c r="B938" s="312" t="n">
        <f aca="false">IF(D938="x",0,IF(C938&lt;1,0,IF(C938&gt;1,1)))</f>
        <v>0</v>
      </c>
      <c r="C938" s="333"/>
      <c r="D938" s="123"/>
      <c r="E938" s="321" t="s">
        <v>185</v>
      </c>
      <c r="F938" s="214"/>
      <c r="G938" s="334"/>
    </row>
    <row r="939" customFormat="false" ht="15" hidden="false" customHeight="false" outlineLevel="0" collapsed="false">
      <c r="A939" s="27" t="n">
        <v>3179</v>
      </c>
      <c r="B939" s="312" t="n">
        <f aca="false">IF(D939="x",0,IF(C939&lt;1,0,IF(C939&gt;1,1)))</f>
        <v>0</v>
      </c>
      <c r="C939" s="333"/>
      <c r="D939" s="123"/>
      <c r="E939" s="321" t="s">
        <v>185</v>
      </c>
      <c r="F939" s="214"/>
      <c r="G939" s="334"/>
    </row>
    <row r="940" customFormat="false" ht="15" hidden="false" customHeight="false" outlineLevel="0" collapsed="false">
      <c r="A940" s="27" t="n">
        <v>3180</v>
      </c>
      <c r="B940" s="312" t="n">
        <f aca="false">IF(D940="x",0,IF(C940&lt;1,0,IF(C940&gt;1,1)))</f>
        <v>0</v>
      </c>
      <c r="C940" s="333"/>
      <c r="D940" s="123"/>
      <c r="E940" s="321" t="s">
        <v>185</v>
      </c>
      <c r="F940" s="214"/>
      <c r="G940" s="334"/>
    </row>
    <row r="941" customFormat="false" ht="15" hidden="false" customHeight="false" outlineLevel="0" collapsed="false">
      <c r="A941" s="27" t="n">
        <v>3181</v>
      </c>
      <c r="B941" s="312" t="n">
        <f aca="false">IF(D941="x",0,IF(C941&lt;1,0,IF(C941&gt;1,1)))</f>
        <v>1</v>
      </c>
      <c r="C941" s="333" t="n">
        <v>117.51</v>
      </c>
      <c r="D941" s="123"/>
      <c r="E941" s="321" t="s">
        <v>185</v>
      </c>
      <c r="F941" s="214"/>
      <c r="G941" s="334"/>
    </row>
    <row r="942" customFormat="false" ht="15" hidden="false" customHeight="false" outlineLevel="0" collapsed="false">
      <c r="A942" s="27" t="n">
        <v>3182</v>
      </c>
      <c r="B942" s="312" t="n">
        <f aca="false">IF(D942="x",0,IF(C942&lt;1,0,IF(C942&gt;1,1)))</f>
        <v>1</v>
      </c>
      <c r="C942" s="333" t="n">
        <v>115.86</v>
      </c>
      <c r="D942" s="123"/>
      <c r="E942" s="321" t="s">
        <v>185</v>
      </c>
      <c r="F942" s="214"/>
      <c r="G942" s="334"/>
    </row>
    <row r="943" customFormat="false" ht="15" hidden="false" customHeight="false" outlineLevel="0" collapsed="false">
      <c r="A943" s="27" t="n">
        <v>3183</v>
      </c>
      <c r="B943" s="312" t="n">
        <f aca="false">IF(D943="x",0,IF(C943&lt;1,0,IF(C943&gt;1,1)))</f>
        <v>1</v>
      </c>
      <c r="C943" s="333" t="n">
        <v>116.33</v>
      </c>
      <c r="D943" s="123"/>
      <c r="E943" s="321" t="s">
        <v>185</v>
      </c>
      <c r="F943" s="214"/>
      <c r="G943" s="334"/>
    </row>
    <row r="944" customFormat="false" ht="15" hidden="false" customHeight="false" outlineLevel="0" collapsed="false">
      <c r="A944" s="27" t="n">
        <v>3184</v>
      </c>
      <c r="B944" s="312" t="n">
        <f aca="false">IF(D944="x",0,IF(C944&lt;1,0,IF(C944&gt;1,1)))</f>
        <v>0</v>
      </c>
      <c r="C944" s="333"/>
      <c r="D944" s="123"/>
      <c r="E944" s="321" t="s">
        <v>185</v>
      </c>
      <c r="F944" s="214"/>
      <c r="G944" s="334"/>
    </row>
    <row r="945" customFormat="false" ht="15" hidden="false" customHeight="false" outlineLevel="0" collapsed="false">
      <c r="A945" s="27" t="n">
        <v>3185</v>
      </c>
      <c r="B945" s="312" t="n">
        <f aca="false">IF(D945="x",0,IF(C945&lt;1,0,IF(C945&gt;1,1)))</f>
        <v>0</v>
      </c>
      <c r="C945" s="333"/>
      <c r="D945" s="123"/>
      <c r="E945" s="321" t="s">
        <v>185</v>
      </c>
      <c r="F945" s="214"/>
      <c r="G945" s="334"/>
    </row>
    <row r="946" customFormat="false" ht="15" hidden="false" customHeight="false" outlineLevel="0" collapsed="false">
      <c r="A946" s="27" t="n">
        <v>3186</v>
      </c>
      <c r="B946" s="312" t="n">
        <f aca="false">IF(D946="x",0,IF(C946&lt;1,0,IF(C946&gt;1,1)))</f>
        <v>0</v>
      </c>
      <c r="C946" s="333"/>
      <c r="D946" s="123"/>
      <c r="E946" s="321" t="s">
        <v>185</v>
      </c>
      <c r="F946" s="214"/>
      <c r="G946" s="334"/>
    </row>
    <row r="947" customFormat="false" ht="15" hidden="false" customHeight="false" outlineLevel="0" collapsed="false">
      <c r="A947" s="27" t="n">
        <v>3187</v>
      </c>
      <c r="B947" s="312" t="n">
        <f aca="false">IF(D947="x",0,IF(C947&lt;1,0,IF(C947&gt;1,1)))</f>
        <v>1</v>
      </c>
      <c r="C947" s="333" t="n">
        <v>115.62</v>
      </c>
      <c r="D947" s="123"/>
      <c r="E947" s="321" t="s">
        <v>185</v>
      </c>
      <c r="F947" s="214"/>
      <c r="G947" s="334"/>
    </row>
    <row r="948" customFormat="false" ht="15" hidden="false" customHeight="false" outlineLevel="0" collapsed="false">
      <c r="A948" s="27" t="n">
        <v>3188</v>
      </c>
      <c r="B948" s="312" t="n">
        <f aca="false">IF(D948="x",0,IF(C948&lt;1,0,IF(C948&gt;1,1)))</f>
        <v>1</v>
      </c>
      <c r="C948" s="333" t="n">
        <v>119.19</v>
      </c>
      <c r="D948" s="123"/>
      <c r="E948" s="321" t="s">
        <v>185</v>
      </c>
      <c r="F948" s="214"/>
      <c r="G948" s="334"/>
    </row>
    <row r="949" customFormat="false" ht="15" hidden="false" customHeight="false" outlineLevel="0" collapsed="false">
      <c r="A949" s="27" t="n">
        <v>3189</v>
      </c>
      <c r="B949" s="312" t="n">
        <f aca="false">IF(D949="x",0,IF(C949&lt;1,0,IF(C949&gt;1,1)))</f>
        <v>1</v>
      </c>
      <c r="C949" s="333" t="n">
        <v>115.7</v>
      </c>
      <c r="D949" s="123"/>
      <c r="E949" s="321" t="s">
        <v>185</v>
      </c>
      <c r="F949" s="214"/>
      <c r="G949" s="334"/>
    </row>
    <row r="950" customFormat="false" ht="15" hidden="false" customHeight="false" outlineLevel="0" collapsed="false">
      <c r="A950" s="27" t="n">
        <v>3190</v>
      </c>
      <c r="B950" s="312" t="n">
        <f aca="false">IF(D950="x",0,IF(C950&lt;1,0,IF(C950&gt;1,1)))</f>
        <v>0</v>
      </c>
      <c r="C950" s="333"/>
      <c r="D950" s="123"/>
      <c r="E950" s="321" t="s">
        <v>185</v>
      </c>
      <c r="F950" s="214"/>
      <c r="G950" s="334"/>
    </row>
    <row r="951" customFormat="false" ht="15" hidden="false" customHeight="false" outlineLevel="0" collapsed="false">
      <c r="A951" s="27" t="n">
        <v>3191</v>
      </c>
      <c r="B951" s="312" t="n">
        <f aca="false">IF(D951="x",0,IF(C951&lt;1,0,IF(C951&gt;1,1)))</f>
        <v>1</v>
      </c>
      <c r="C951" s="333" t="n">
        <v>118.23</v>
      </c>
      <c r="D951" s="123"/>
      <c r="E951" s="321" t="s">
        <v>185</v>
      </c>
      <c r="F951" s="214"/>
      <c r="G951" s="334"/>
    </row>
    <row r="952" customFormat="false" ht="15" hidden="false" customHeight="false" outlineLevel="0" collapsed="false">
      <c r="A952" s="27" t="n">
        <v>3192</v>
      </c>
      <c r="B952" s="312" t="n">
        <f aca="false">IF(D952="x",0,IF(C952&lt;1,0,IF(C952&gt;1,1)))</f>
        <v>0</v>
      </c>
      <c r="C952" s="333"/>
      <c r="D952" s="123"/>
      <c r="E952" s="321" t="s">
        <v>185</v>
      </c>
      <c r="F952" s="214"/>
      <c r="G952" s="334"/>
    </row>
    <row r="953" customFormat="false" ht="15" hidden="false" customHeight="false" outlineLevel="0" collapsed="false">
      <c r="A953" s="27" t="n">
        <v>3193</v>
      </c>
      <c r="B953" s="312" t="n">
        <f aca="false">IF(D953="x",0,IF(C953&lt;1,0,IF(C953&gt;1,1)))</f>
        <v>1</v>
      </c>
      <c r="C953" s="333" t="n">
        <v>117.79</v>
      </c>
      <c r="D953" s="123"/>
      <c r="E953" s="321" t="s">
        <v>185</v>
      </c>
      <c r="F953" s="214"/>
      <c r="G953" s="334"/>
    </row>
    <row r="954" customFormat="false" ht="15" hidden="false" customHeight="false" outlineLevel="0" collapsed="false">
      <c r="A954" s="27" t="n">
        <v>3194</v>
      </c>
      <c r="B954" s="312" t="n">
        <f aca="false">IF(D954="x",0,IF(C954&lt;1,0,IF(C954&gt;1,1)))</f>
        <v>1</v>
      </c>
      <c r="C954" s="333" t="n">
        <v>116.46</v>
      </c>
      <c r="D954" s="123"/>
      <c r="E954" s="321" t="s">
        <v>185</v>
      </c>
      <c r="F954" s="214"/>
      <c r="G954" s="334"/>
    </row>
    <row r="955" customFormat="false" ht="15" hidden="false" customHeight="false" outlineLevel="0" collapsed="false">
      <c r="A955" s="27" t="n">
        <v>3195</v>
      </c>
      <c r="B955" s="312" t="n">
        <f aca="false">IF(D955="x",0,IF(C955&lt;1,0,IF(C955&gt;1,1)))</f>
        <v>1</v>
      </c>
      <c r="C955" s="333" t="n">
        <v>116.8</v>
      </c>
      <c r="D955" s="123"/>
      <c r="E955" s="321" t="s">
        <v>185</v>
      </c>
      <c r="F955" s="214"/>
      <c r="G955" s="334"/>
    </row>
    <row r="956" customFormat="false" ht="15" hidden="false" customHeight="false" outlineLevel="0" collapsed="false">
      <c r="A956" s="27" t="n">
        <v>3196</v>
      </c>
      <c r="B956" s="312" t="n">
        <f aca="false">IF(D956="x",0,IF(C956&lt;1,0,IF(C956&gt;1,1)))</f>
        <v>1</v>
      </c>
      <c r="C956" s="335" t="n">
        <v>117.25</v>
      </c>
      <c r="D956" s="123"/>
      <c r="E956" s="321" t="s">
        <v>185</v>
      </c>
      <c r="F956" s="214"/>
      <c r="G956" s="336"/>
    </row>
    <row r="957" customFormat="false" ht="15" hidden="false" customHeight="false" outlineLevel="0" collapsed="false">
      <c r="A957" s="27" t="n">
        <v>3197</v>
      </c>
      <c r="B957" s="312" t="n">
        <f aca="false">IF(D957="x",0,IF(C957&lt;1,0,IF(C957&gt;1,1)))</f>
        <v>0</v>
      </c>
      <c r="C957" s="335"/>
      <c r="D957" s="123"/>
      <c r="E957" s="321" t="s">
        <v>185</v>
      </c>
      <c r="F957" s="214"/>
      <c r="G957" s="336"/>
    </row>
    <row r="958" customFormat="false" ht="15" hidden="false" customHeight="false" outlineLevel="0" collapsed="false">
      <c r="A958" s="27" t="n">
        <v>3198</v>
      </c>
      <c r="B958" s="312" t="n">
        <f aca="false">IF(D958="x",0,IF(C958&lt;1,0,IF(C958&gt;1,1)))</f>
        <v>1</v>
      </c>
      <c r="C958" s="335" t="n">
        <v>117.21</v>
      </c>
      <c r="D958" s="123"/>
      <c r="E958" s="321" t="s">
        <v>185</v>
      </c>
      <c r="F958" s="214"/>
      <c r="G958" s="336"/>
    </row>
    <row r="959" customFormat="false" ht="15" hidden="false" customHeight="false" outlineLevel="0" collapsed="false">
      <c r="A959" s="27" t="n">
        <v>3199</v>
      </c>
      <c r="B959" s="312" t="n">
        <f aca="false">IF(D959="x",0,IF(C959&lt;1,0,IF(C959&gt;1,1)))</f>
        <v>1</v>
      </c>
      <c r="C959" s="335" t="n">
        <v>119.84</v>
      </c>
      <c r="D959" s="123"/>
      <c r="E959" s="321" t="s">
        <v>185</v>
      </c>
      <c r="F959" s="214"/>
      <c r="G959" s="336"/>
    </row>
    <row r="960" customFormat="false" ht="15" hidden="false" customHeight="false" outlineLevel="0" collapsed="false">
      <c r="A960" s="27" t="n">
        <v>3200</v>
      </c>
      <c r="B960" s="312" t="n">
        <f aca="false">IF(D960="x",0,IF(C960&lt;1,0,IF(C960&gt;1,1)))</f>
        <v>1</v>
      </c>
      <c r="C960" s="335" t="n">
        <v>118.34</v>
      </c>
      <c r="D960" s="123"/>
      <c r="E960" s="321" t="s">
        <v>185</v>
      </c>
      <c r="F960" s="214"/>
      <c r="G960" s="336"/>
    </row>
    <row r="961" customFormat="false" ht="15" hidden="false" customHeight="false" outlineLevel="0" collapsed="false">
      <c r="A961" s="27" t="n">
        <v>3201</v>
      </c>
      <c r="B961" s="312" t="n">
        <f aca="false">IF(D961="x",0,IF(C961&lt;1,0,IF(C961&gt;1,1)))</f>
        <v>1</v>
      </c>
      <c r="C961" s="335" t="n">
        <v>120.41</v>
      </c>
      <c r="D961" s="123"/>
      <c r="E961" s="321" t="s">
        <v>185</v>
      </c>
      <c r="F961" s="214"/>
      <c r="G961" s="336"/>
    </row>
    <row r="962" customFormat="false" ht="15" hidden="false" customHeight="false" outlineLevel="0" collapsed="false">
      <c r="A962" s="27" t="n">
        <v>3202</v>
      </c>
      <c r="B962" s="312" t="n">
        <f aca="false">IF(D962="x",0,IF(C962&lt;1,0,IF(C962&gt;1,1)))</f>
        <v>0</v>
      </c>
      <c r="C962" s="335"/>
      <c r="D962" s="123"/>
      <c r="E962" s="321" t="s">
        <v>185</v>
      </c>
      <c r="F962" s="214"/>
      <c r="G962" s="336"/>
    </row>
    <row r="963" customFormat="false" ht="15" hidden="false" customHeight="false" outlineLevel="0" collapsed="false">
      <c r="A963" s="27" t="n">
        <v>3203</v>
      </c>
      <c r="B963" s="312" t="n">
        <f aca="false">IF(D963="x",0,IF(C963&lt;1,0,IF(C963&gt;1,1)))</f>
        <v>0</v>
      </c>
      <c r="C963" s="335"/>
      <c r="D963" s="123"/>
      <c r="E963" s="321" t="s">
        <v>185</v>
      </c>
      <c r="F963" s="214"/>
      <c r="G963" s="336"/>
    </row>
    <row r="964" customFormat="false" ht="15" hidden="false" customHeight="false" outlineLevel="0" collapsed="false">
      <c r="A964" s="27" t="n">
        <v>3204</v>
      </c>
      <c r="B964" s="312" t="n">
        <f aca="false">IF(D964="x",0,IF(C964&lt;1,0,IF(C964&gt;1,1)))</f>
        <v>1</v>
      </c>
      <c r="C964" s="335" t="n">
        <v>118.41</v>
      </c>
      <c r="D964" s="123"/>
      <c r="E964" s="321" t="s">
        <v>185</v>
      </c>
      <c r="F964" s="214"/>
      <c r="G964" s="336"/>
    </row>
    <row r="965" customFormat="false" ht="15" hidden="false" customHeight="false" outlineLevel="0" collapsed="false">
      <c r="A965" s="27" t="n">
        <v>3205</v>
      </c>
      <c r="B965" s="312" t="n">
        <f aca="false">IF(D965="x",0,IF(C965&lt;1,0,IF(C965&gt;1,1)))</f>
        <v>0</v>
      </c>
      <c r="C965" s="335"/>
      <c r="D965" s="123"/>
      <c r="E965" s="321" t="s">
        <v>185</v>
      </c>
      <c r="F965" s="214"/>
      <c r="G965" s="336"/>
    </row>
    <row r="966" customFormat="false" ht="15" hidden="false" customHeight="false" outlineLevel="0" collapsed="false">
      <c r="A966" s="27" t="n">
        <v>3206</v>
      </c>
      <c r="B966" s="312" t="n">
        <f aca="false">IF(D966="x",0,IF(C966&lt;1,0,IF(C966&gt;1,1)))</f>
        <v>1</v>
      </c>
      <c r="C966" s="337" t="n">
        <v>117.45</v>
      </c>
      <c r="D966" s="123"/>
      <c r="E966" s="321" t="s">
        <v>185</v>
      </c>
      <c r="F966" s="214"/>
      <c r="G966" s="338"/>
    </row>
    <row r="967" customFormat="false" ht="15" hidden="false" customHeight="false" outlineLevel="0" collapsed="false">
      <c r="A967" s="27" t="n">
        <v>3207</v>
      </c>
      <c r="B967" s="312" t="n">
        <f aca="false">IF(D967="x",0,IF(C967&lt;1,0,IF(C967&gt;1,1)))</f>
        <v>1</v>
      </c>
      <c r="C967" s="337" t="n">
        <v>116.98</v>
      </c>
      <c r="D967" s="123"/>
      <c r="E967" s="321" t="s">
        <v>185</v>
      </c>
      <c r="F967" s="214"/>
      <c r="G967" s="338"/>
    </row>
    <row r="968" customFormat="false" ht="15" hidden="false" customHeight="false" outlineLevel="0" collapsed="false">
      <c r="A968" s="27" t="n">
        <v>3208</v>
      </c>
      <c r="B968" s="312" t="n">
        <f aca="false">IF(D968="x",0,IF(C968&lt;1,0,IF(C968&gt;1,1)))</f>
        <v>0</v>
      </c>
      <c r="C968" s="337"/>
      <c r="D968" s="123"/>
      <c r="E968" s="321" t="s">
        <v>185</v>
      </c>
      <c r="F968" s="214"/>
      <c r="G968" s="338"/>
    </row>
    <row r="969" customFormat="false" ht="15" hidden="false" customHeight="false" outlineLevel="0" collapsed="false">
      <c r="A969" s="27" t="n">
        <v>3209</v>
      </c>
      <c r="B969" s="312" t="n">
        <f aca="false">IF(D969="x",0,IF(C969&lt;1,0,IF(C969&gt;1,1)))</f>
        <v>0</v>
      </c>
      <c r="C969" s="337"/>
      <c r="D969" s="123"/>
      <c r="E969" s="321" t="s">
        <v>185</v>
      </c>
      <c r="F969" s="214"/>
      <c r="G969" s="338"/>
    </row>
    <row r="970" customFormat="false" ht="15" hidden="false" customHeight="false" outlineLevel="0" collapsed="false">
      <c r="A970" s="27" t="n">
        <v>3210</v>
      </c>
      <c r="B970" s="312" t="n">
        <f aca="false">IF(D970="x",0,IF(C970&lt;1,0,IF(C970&gt;1,1)))</f>
        <v>0</v>
      </c>
      <c r="C970" s="337"/>
      <c r="D970" s="123"/>
      <c r="E970" s="321" t="s">
        <v>185</v>
      </c>
      <c r="F970" s="214"/>
      <c r="G970" s="338"/>
    </row>
    <row r="971" customFormat="false" ht="15" hidden="false" customHeight="false" outlineLevel="0" collapsed="false">
      <c r="A971" s="27" t="n">
        <v>3211</v>
      </c>
      <c r="B971" s="312" t="n">
        <f aca="false">IF(D971="x",0,IF(C971&lt;1,0,IF(C971&gt;1,1)))</f>
        <v>0</v>
      </c>
      <c r="C971" s="337"/>
      <c r="D971" s="123"/>
      <c r="E971" s="321" t="s">
        <v>185</v>
      </c>
      <c r="F971" s="214"/>
      <c r="G971" s="338"/>
    </row>
    <row r="972" customFormat="false" ht="15" hidden="false" customHeight="false" outlineLevel="0" collapsed="false">
      <c r="A972" s="27" t="n">
        <v>3212</v>
      </c>
      <c r="B972" s="312" t="n">
        <f aca="false">IF(D972="x",0,IF(C972&lt;1,0,IF(C972&gt;1,1)))</f>
        <v>1</v>
      </c>
      <c r="C972" s="337" t="n">
        <v>119.26</v>
      </c>
      <c r="D972" s="123"/>
      <c r="E972" s="321" t="s">
        <v>185</v>
      </c>
      <c r="F972" s="214"/>
      <c r="G972" s="338"/>
    </row>
    <row r="973" customFormat="false" ht="15" hidden="false" customHeight="false" outlineLevel="0" collapsed="false">
      <c r="A973" s="27" t="n">
        <v>3213</v>
      </c>
      <c r="B973" s="312" t="n">
        <f aca="false">IF(D973="x",0,IF(C973&lt;1,0,IF(C973&gt;1,1)))</f>
        <v>1</v>
      </c>
      <c r="C973" s="337" t="n">
        <v>117.2</v>
      </c>
      <c r="D973" s="123"/>
      <c r="E973" s="321" t="s">
        <v>185</v>
      </c>
      <c r="F973" s="214"/>
      <c r="G973" s="338"/>
    </row>
    <row r="974" customFormat="false" ht="15" hidden="false" customHeight="false" outlineLevel="0" collapsed="false">
      <c r="A974" s="27" t="n">
        <v>3214</v>
      </c>
      <c r="B974" s="312" t="n">
        <f aca="false">IF(D974="x",0,IF(C974&lt;1,0,IF(C974&gt;1,1)))</f>
        <v>1</v>
      </c>
      <c r="C974" s="337" t="n">
        <v>115.99</v>
      </c>
      <c r="D974" s="123"/>
      <c r="E974" s="321" t="s">
        <v>185</v>
      </c>
      <c r="F974" s="214"/>
      <c r="G974" s="338"/>
    </row>
    <row r="975" customFormat="false" ht="15" hidden="false" customHeight="false" outlineLevel="0" collapsed="false">
      <c r="A975" s="27" t="n">
        <v>3215</v>
      </c>
      <c r="B975" s="312" t="n">
        <f aca="false">IF(D975="x",0,IF(C975&lt;1,0,IF(C975&gt;1,1)))</f>
        <v>1</v>
      </c>
      <c r="C975" s="337" t="n">
        <v>114.83</v>
      </c>
      <c r="D975" s="123"/>
      <c r="E975" s="321" t="s">
        <v>185</v>
      </c>
      <c r="F975" s="214"/>
      <c r="G975" s="338"/>
    </row>
    <row r="976" customFormat="false" ht="15" hidden="false" customHeight="false" outlineLevel="0" collapsed="false">
      <c r="A976" s="27" t="n">
        <v>3216</v>
      </c>
      <c r="B976" s="312" t="n">
        <f aca="false">IF(D976="x",0,IF(C976&lt;1,0,IF(C976&gt;1,1)))</f>
        <v>1</v>
      </c>
      <c r="C976" s="337" t="n">
        <v>116.26</v>
      </c>
      <c r="D976" s="123"/>
      <c r="E976" s="321" t="s">
        <v>185</v>
      </c>
      <c r="F976" s="214"/>
      <c r="G976" s="338"/>
    </row>
    <row r="977" customFormat="false" ht="15" hidden="false" customHeight="false" outlineLevel="0" collapsed="false">
      <c r="A977" s="27" t="n">
        <v>3217</v>
      </c>
      <c r="B977" s="312" t="n">
        <f aca="false">IF(D977="x",0,IF(C977&lt;1,0,IF(C977&gt;1,1)))</f>
        <v>1</v>
      </c>
      <c r="C977" s="337" t="n">
        <v>116.97</v>
      </c>
      <c r="D977" s="123"/>
      <c r="E977" s="321" t="s">
        <v>185</v>
      </c>
      <c r="F977" s="214"/>
      <c r="G977" s="338"/>
    </row>
    <row r="978" customFormat="false" ht="15" hidden="false" customHeight="false" outlineLevel="0" collapsed="false">
      <c r="A978" s="27" t="n">
        <v>3218</v>
      </c>
      <c r="B978" s="312" t="n">
        <f aca="false">IF(D978="x",0,IF(C978&lt;1,0,IF(C978&gt;1,1)))</f>
        <v>1</v>
      </c>
      <c r="C978" s="337" t="n">
        <v>119.46</v>
      </c>
      <c r="D978" s="123"/>
      <c r="E978" s="321" t="s">
        <v>185</v>
      </c>
      <c r="F978" s="214"/>
      <c r="G978" s="338"/>
    </row>
    <row r="979" customFormat="false" ht="15" hidden="false" customHeight="false" outlineLevel="0" collapsed="false">
      <c r="A979" s="27" t="n">
        <v>3219</v>
      </c>
      <c r="B979" s="312" t="n">
        <f aca="false">IF(D979="x",0,IF(C979&lt;1,0,IF(C979&gt;1,1)))</f>
        <v>1</v>
      </c>
      <c r="C979" s="337" t="n">
        <v>115.7</v>
      </c>
      <c r="D979" s="123"/>
      <c r="E979" s="321" t="s">
        <v>185</v>
      </c>
      <c r="F979" s="214"/>
      <c r="G979" s="338"/>
    </row>
    <row r="980" customFormat="false" ht="15" hidden="false" customHeight="false" outlineLevel="0" collapsed="false">
      <c r="A980" s="27" t="n">
        <v>3220</v>
      </c>
      <c r="B980" s="312" t="n">
        <f aca="false">IF(D980="x",0,IF(C980&lt;1,0,IF(C980&gt;1,1)))</f>
        <v>1</v>
      </c>
      <c r="C980" s="337" t="n">
        <v>114.95</v>
      </c>
      <c r="D980" s="123"/>
      <c r="E980" s="321" t="s">
        <v>185</v>
      </c>
      <c r="F980" s="214"/>
      <c r="G980" s="338"/>
    </row>
    <row r="981" customFormat="false" ht="15" hidden="false" customHeight="false" outlineLevel="0" collapsed="false">
      <c r="A981" s="27" t="n">
        <v>3221</v>
      </c>
      <c r="B981" s="312" t="n">
        <f aca="false">IF(D981="x",0,IF(C981&lt;1,0,IF(C981&gt;1,1)))</f>
        <v>1</v>
      </c>
      <c r="C981" s="337" t="n">
        <v>118.23</v>
      </c>
      <c r="D981" s="123"/>
      <c r="E981" s="321" t="s">
        <v>185</v>
      </c>
      <c r="F981" s="214"/>
      <c r="G981" s="338"/>
    </row>
    <row r="982" customFormat="false" ht="15" hidden="false" customHeight="false" outlineLevel="0" collapsed="false">
      <c r="A982" s="27" t="n">
        <v>3222</v>
      </c>
      <c r="B982" s="312" t="n">
        <f aca="false">IF(D982="x",0,IF(C982&lt;1,0,IF(C982&gt;1,1)))</f>
        <v>1</v>
      </c>
      <c r="C982" s="337" t="n">
        <v>120.91</v>
      </c>
      <c r="D982" s="123"/>
      <c r="E982" s="321" t="s">
        <v>185</v>
      </c>
      <c r="F982" s="214"/>
      <c r="G982" s="338"/>
    </row>
    <row r="983" customFormat="false" ht="15" hidden="false" customHeight="false" outlineLevel="0" collapsed="false">
      <c r="A983" s="27" t="n">
        <v>3223</v>
      </c>
      <c r="B983" s="312" t="n">
        <f aca="false">IF(D983="x",0,IF(C983&lt;1,0,IF(C983&gt;1,1)))</f>
        <v>1</v>
      </c>
      <c r="C983" s="337" t="n">
        <v>116.37</v>
      </c>
      <c r="D983" s="123"/>
      <c r="E983" s="321" t="s">
        <v>185</v>
      </c>
      <c r="F983" s="214"/>
      <c r="G983" s="338"/>
    </row>
    <row r="984" customFormat="false" ht="15" hidden="false" customHeight="false" outlineLevel="0" collapsed="false">
      <c r="A984" s="27" t="n">
        <v>3224</v>
      </c>
      <c r="B984" s="312" t="n">
        <f aca="false">IF(D984="x",0,IF(C984&lt;1,0,IF(C984&gt;1,1)))</f>
        <v>1</v>
      </c>
      <c r="C984" s="337" t="n">
        <v>118.66</v>
      </c>
      <c r="D984" s="123"/>
      <c r="E984" s="321" t="s">
        <v>185</v>
      </c>
      <c r="F984" s="214"/>
      <c r="G984" s="338"/>
    </row>
    <row r="985" customFormat="false" ht="15" hidden="false" customHeight="false" outlineLevel="0" collapsed="false">
      <c r="A985" s="27" t="n">
        <v>3225</v>
      </c>
      <c r="B985" s="312" t="n">
        <f aca="false">IF(D985="x",0,IF(C985&lt;1,0,IF(C985&gt;1,1)))</f>
        <v>1</v>
      </c>
      <c r="C985" s="337" t="n">
        <v>119.65</v>
      </c>
      <c r="D985" s="123"/>
      <c r="E985" s="321" t="s">
        <v>185</v>
      </c>
      <c r="F985" s="214"/>
      <c r="G985" s="338"/>
    </row>
    <row r="986" customFormat="false" ht="15" hidden="false" customHeight="false" outlineLevel="0" collapsed="false">
      <c r="A986" s="27" t="n">
        <v>3226</v>
      </c>
      <c r="B986" s="312" t="n">
        <f aca="false">IF(D986="x",0,IF(C986&lt;1,0,IF(C986&gt;1,1)))</f>
        <v>0</v>
      </c>
      <c r="C986" s="337"/>
      <c r="D986" s="123"/>
      <c r="E986" s="321" t="s">
        <v>185</v>
      </c>
      <c r="F986" s="214"/>
      <c r="G986" s="338"/>
    </row>
    <row r="987" customFormat="false" ht="15" hidden="false" customHeight="false" outlineLevel="0" collapsed="false">
      <c r="A987" s="27" t="n">
        <v>3227</v>
      </c>
      <c r="B987" s="312" t="n">
        <f aca="false">IF(D987="x",0,IF(C987&lt;1,0,IF(C987&gt;1,1)))</f>
        <v>1</v>
      </c>
      <c r="C987" s="337" t="n">
        <v>120.24</v>
      </c>
      <c r="D987" s="123"/>
      <c r="E987" s="321" t="s">
        <v>185</v>
      </c>
      <c r="F987" s="214"/>
      <c r="G987" s="338"/>
    </row>
    <row r="988" customFormat="false" ht="15" hidden="false" customHeight="false" outlineLevel="0" collapsed="false">
      <c r="A988" s="27" t="n">
        <v>3228</v>
      </c>
      <c r="B988" s="312" t="n">
        <f aca="false">IF(D988="x",0,IF(C988&lt;1,0,IF(C988&gt;1,1)))</f>
        <v>1</v>
      </c>
      <c r="C988" s="337" t="n">
        <v>117.34</v>
      </c>
      <c r="D988" s="123"/>
      <c r="E988" s="321" t="s">
        <v>185</v>
      </c>
      <c r="F988" s="214"/>
      <c r="G988" s="338"/>
    </row>
    <row r="989" customFormat="false" ht="15" hidden="false" customHeight="false" outlineLevel="0" collapsed="false">
      <c r="A989" s="27" t="n">
        <v>3229</v>
      </c>
      <c r="B989" s="312" t="n">
        <f aca="false">IF(D989="x",0,IF(C989&lt;1,0,IF(C989&gt;1,1)))</f>
        <v>1</v>
      </c>
      <c r="C989" s="339" t="n">
        <v>120.3</v>
      </c>
      <c r="D989" s="123"/>
      <c r="E989" s="321" t="s">
        <v>185</v>
      </c>
      <c r="F989" s="214"/>
      <c r="G989" s="340"/>
    </row>
    <row r="990" customFormat="false" ht="15" hidden="false" customHeight="false" outlineLevel="0" collapsed="false">
      <c r="A990" s="27" t="n">
        <v>3230</v>
      </c>
      <c r="B990" s="312" t="n">
        <f aca="false">IF(D990="x",0,IF(C990&lt;1,0,IF(C990&gt;1,1)))</f>
        <v>1</v>
      </c>
      <c r="C990" s="339" t="n">
        <v>115.77</v>
      </c>
      <c r="D990" s="123"/>
      <c r="E990" s="321" t="s">
        <v>185</v>
      </c>
      <c r="F990" s="214"/>
      <c r="G990" s="340"/>
    </row>
    <row r="991" customFormat="false" ht="15" hidden="false" customHeight="false" outlineLevel="0" collapsed="false">
      <c r="A991" s="27" t="n">
        <v>3231</v>
      </c>
      <c r="B991" s="312" t="n">
        <f aca="false">IF(D991="x",0,IF(C991&lt;1,0,IF(C991&gt;1,1)))</f>
        <v>1</v>
      </c>
      <c r="C991" s="339" t="n">
        <v>114.15</v>
      </c>
      <c r="D991" s="123"/>
      <c r="E991" s="321" t="s">
        <v>185</v>
      </c>
      <c r="F991" s="214"/>
      <c r="G991" s="340"/>
    </row>
    <row r="992" customFormat="false" ht="15" hidden="false" customHeight="false" outlineLevel="0" collapsed="false">
      <c r="A992" s="27" t="n">
        <v>3232</v>
      </c>
      <c r="B992" s="312" t="n">
        <f aca="false">IF(D992="x",0,IF(C992&lt;1,0,IF(C992&gt;1,1)))</f>
        <v>1</v>
      </c>
      <c r="C992" s="339" t="n">
        <v>115.71</v>
      </c>
      <c r="D992" s="123"/>
      <c r="E992" s="321" t="s">
        <v>185</v>
      </c>
      <c r="F992" s="214"/>
      <c r="G992" s="340"/>
    </row>
    <row r="993" customFormat="false" ht="15" hidden="false" customHeight="false" outlineLevel="0" collapsed="false">
      <c r="A993" s="27" t="n">
        <v>3233</v>
      </c>
      <c r="B993" s="312" t="n">
        <f aca="false">IF(D993="x",0,IF(C993&lt;1,0,IF(C993&gt;1,1)))</f>
        <v>1</v>
      </c>
      <c r="C993" s="339" t="n">
        <v>117.93</v>
      </c>
      <c r="D993" s="123"/>
      <c r="E993" s="321" t="s">
        <v>185</v>
      </c>
      <c r="F993" s="214"/>
      <c r="G993" s="340"/>
    </row>
    <row r="994" customFormat="false" ht="15" hidden="false" customHeight="false" outlineLevel="0" collapsed="false">
      <c r="A994" s="27" t="n">
        <v>3234</v>
      </c>
      <c r="B994" s="312" t="n">
        <f aca="false">IF(D994="x",0,IF(C994&lt;1,0,IF(C994&gt;1,1)))</f>
        <v>0</v>
      </c>
      <c r="C994" s="339"/>
      <c r="D994" s="123"/>
      <c r="E994" s="321" t="s">
        <v>185</v>
      </c>
      <c r="F994" s="214"/>
      <c r="G994" s="340"/>
    </row>
    <row r="995" customFormat="false" ht="15" hidden="false" customHeight="false" outlineLevel="0" collapsed="false">
      <c r="A995" s="27" t="n">
        <v>3235</v>
      </c>
      <c r="B995" s="312" t="n">
        <f aca="false">IF(D995="x",0,IF(C995&lt;1,0,IF(C995&gt;1,1)))</f>
        <v>0</v>
      </c>
      <c r="C995" s="339"/>
      <c r="D995" s="123"/>
      <c r="E995" s="321" t="s">
        <v>185</v>
      </c>
      <c r="F995" s="214"/>
      <c r="G995" s="340"/>
    </row>
    <row r="996" customFormat="false" ht="15" hidden="false" customHeight="false" outlineLevel="0" collapsed="false">
      <c r="A996" s="27" t="n">
        <v>3236</v>
      </c>
      <c r="B996" s="312" t="n">
        <f aca="false">IF(D996="x",0,IF(C996&lt;1,0,IF(C996&gt;1,1)))</f>
        <v>0</v>
      </c>
      <c r="C996" s="339"/>
      <c r="D996" s="123"/>
      <c r="E996" s="321" t="s">
        <v>185</v>
      </c>
      <c r="F996" s="214"/>
      <c r="G996" s="340"/>
    </row>
    <row r="997" customFormat="false" ht="15" hidden="false" customHeight="false" outlineLevel="0" collapsed="false">
      <c r="A997" s="27" t="n">
        <v>3237</v>
      </c>
      <c r="B997" s="312" t="n">
        <f aca="false">IF(D997="x",0,IF(C997&lt;1,0,IF(C997&gt;1,1)))</f>
        <v>1</v>
      </c>
      <c r="C997" s="339" t="n">
        <v>118.47</v>
      </c>
      <c r="D997" s="123"/>
      <c r="E997" s="321" t="s">
        <v>185</v>
      </c>
      <c r="F997" s="214"/>
      <c r="G997" s="340"/>
    </row>
    <row r="998" customFormat="false" ht="15" hidden="false" customHeight="false" outlineLevel="0" collapsed="false">
      <c r="A998" s="27" t="n">
        <v>3238</v>
      </c>
      <c r="B998" s="312" t="n">
        <f aca="false">IF(D998="x",0,IF(C998&lt;1,0,IF(C998&gt;1,1)))</f>
        <v>1</v>
      </c>
      <c r="C998" s="339" t="n">
        <v>117.73</v>
      </c>
      <c r="D998" s="123"/>
      <c r="E998" s="321" t="s">
        <v>185</v>
      </c>
      <c r="F998" s="214"/>
      <c r="G998" s="340"/>
    </row>
    <row r="999" customFormat="false" ht="15" hidden="false" customHeight="false" outlineLevel="0" collapsed="false">
      <c r="A999" s="27" t="n">
        <v>3239</v>
      </c>
      <c r="B999" s="312" t="n">
        <f aca="false">IF(D999="x",0,IF(C999&lt;1,0,IF(C999&gt;1,1)))</f>
        <v>1</v>
      </c>
      <c r="C999" s="339" t="n">
        <v>113.98</v>
      </c>
      <c r="D999" s="123"/>
      <c r="E999" s="321" t="s">
        <v>185</v>
      </c>
      <c r="F999" s="214"/>
      <c r="G999" s="340"/>
    </row>
    <row r="1000" customFormat="false" ht="15" hidden="false" customHeight="false" outlineLevel="0" collapsed="false">
      <c r="A1000" s="27" t="n">
        <v>3240</v>
      </c>
      <c r="B1000" s="312" t="n">
        <f aca="false">IF(D1000="x",0,IF(C1000&lt;1,0,IF(C1000&gt;1,1)))</f>
        <v>1</v>
      </c>
      <c r="C1000" s="339" t="n">
        <v>117.01</v>
      </c>
      <c r="D1000" s="123"/>
      <c r="E1000" s="321" t="s">
        <v>185</v>
      </c>
      <c r="F1000" s="214"/>
      <c r="G1000" s="340"/>
    </row>
    <row r="1001" customFormat="false" ht="15" hidden="false" customHeight="false" outlineLevel="0" collapsed="false">
      <c r="A1001" s="27" t="n">
        <v>3241</v>
      </c>
      <c r="B1001" s="312" t="n">
        <f aca="false">IF(D1001="x",0,IF(C1001&lt;1,0,IF(C1001&gt;1,1)))</f>
        <v>0</v>
      </c>
      <c r="C1001" s="339"/>
      <c r="D1001" s="123"/>
      <c r="E1001" s="321" t="s">
        <v>185</v>
      </c>
      <c r="F1001" s="214"/>
      <c r="G1001" s="340"/>
    </row>
    <row r="1002" customFormat="false" ht="15" hidden="false" customHeight="false" outlineLevel="0" collapsed="false">
      <c r="A1002" s="27" t="n">
        <v>3242</v>
      </c>
      <c r="B1002" s="312" t="n">
        <f aca="false">IF(D1002="x",0,IF(C1002&lt;1,0,IF(C1002&gt;1,1)))</f>
        <v>0</v>
      </c>
      <c r="C1002" s="339"/>
      <c r="D1002" s="123"/>
      <c r="E1002" s="321" t="s">
        <v>185</v>
      </c>
      <c r="F1002" s="214"/>
      <c r="G1002" s="340"/>
    </row>
    <row r="1003" customFormat="false" ht="15" hidden="false" customHeight="false" outlineLevel="0" collapsed="false">
      <c r="A1003" s="27" t="n">
        <v>3243</v>
      </c>
      <c r="B1003" s="312" t="n">
        <f aca="false">IF(D1003="x",0,IF(C1003&lt;1,0,IF(C1003&gt;1,1)))</f>
        <v>1</v>
      </c>
      <c r="C1003" s="339" t="n">
        <v>116.66</v>
      </c>
      <c r="D1003" s="123"/>
      <c r="E1003" s="321" t="s">
        <v>185</v>
      </c>
      <c r="F1003" s="214"/>
      <c r="G1003" s="340"/>
    </row>
    <row r="1004" customFormat="false" ht="15" hidden="false" customHeight="false" outlineLevel="0" collapsed="false">
      <c r="A1004" s="27" t="n">
        <v>3244</v>
      </c>
      <c r="B1004" s="312" t="n">
        <f aca="false">IF(D1004="x",0,IF(C1004&lt;1,0,IF(C1004&gt;1,1)))</f>
        <v>0</v>
      </c>
      <c r="C1004" s="339"/>
      <c r="D1004" s="123"/>
      <c r="E1004" s="321" t="s">
        <v>185</v>
      </c>
      <c r="F1004" s="214"/>
      <c r="G1004" s="340"/>
    </row>
    <row r="1005" customFormat="false" ht="15" hidden="false" customHeight="false" outlineLevel="0" collapsed="false">
      <c r="A1005" s="27" t="n">
        <v>3245</v>
      </c>
      <c r="B1005" s="312" t="n">
        <f aca="false">IF(D1005="x",0,IF(C1005&lt;1,0,IF(C1005&gt;1,1)))</f>
        <v>1</v>
      </c>
      <c r="C1005" s="339" t="n">
        <v>119.39</v>
      </c>
      <c r="D1005" s="123"/>
      <c r="E1005" s="321" t="s">
        <v>185</v>
      </c>
      <c r="F1005" s="214"/>
      <c r="G1005" s="340"/>
    </row>
    <row r="1006" customFormat="false" ht="15" hidden="false" customHeight="false" outlineLevel="0" collapsed="false">
      <c r="A1006" s="27" t="n">
        <v>3246</v>
      </c>
      <c r="B1006" s="312" t="n">
        <f aca="false">IF(D1006="x",0,IF(C1006&lt;1,0,IF(C1006&gt;1,1)))</f>
        <v>1</v>
      </c>
      <c r="C1006" s="339" t="n">
        <v>114.22</v>
      </c>
      <c r="D1006" s="123"/>
      <c r="E1006" s="321" t="s">
        <v>185</v>
      </c>
      <c r="F1006" s="214"/>
      <c r="G1006" s="340"/>
    </row>
    <row r="1007" customFormat="false" ht="15" hidden="false" customHeight="false" outlineLevel="0" collapsed="false">
      <c r="A1007" s="27" t="n">
        <v>3247</v>
      </c>
      <c r="B1007" s="312" t="n">
        <f aca="false">IF(D1007="x",0,IF(C1007&lt;1,0,IF(C1007&gt;1,1)))</f>
        <v>0</v>
      </c>
      <c r="C1007" s="339"/>
      <c r="D1007" s="123"/>
      <c r="E1007" s="321" t="s">
        <v>185</v>
      </c>
      <c r="F1007" s="214"/>
      <c r="G1007" s="340"/>
    </row>
    <row r="1008" customFormat="false" ht="15" hidden="false" customHeight="false" outlineLevel="0" collapsed="false">
      <c r="A1008" s="27" t="n">
        <v>3248</v>
      </c>
      <c r="B1008" s="312" t="n">
        <f aca="false">IF(D1008="x",0,IF(C1008&lt;1,0,IF(C1008&gt;1,1)))</f>
        <v>1</v>
      </c>
      <c r="C1008" s="339" t="n">
        <v>118.49</v>
      </c>
      <c r="D1008" s="123"/>
      <c r="E1008" s="321" t="s">
        <v>185</v>
      </c>
      <c r="F1008" s="214"/>
      <c r="G1008" s="340"/>
    </row>
    <row r="1009" customFormat="false" ht="15" hidden="false" customHeight="false" outlineLevel="0" collapsed="false">
      <c r="A1009" s="27" t="n">
        <v>3249</v>
      </c>
      <c r="B1009" s="312" t="n">
        <f aca="false">IF(D1009="x",0,IF(C1009&lt;1,0,IF(C1009&gt;1,1)))</f>
        <v>1</v>
      </c>
      <c r="C1009" s="339" t="n">
        <v>119.99</v>
      </c>
      <c r="D1009" s="123"/>
      <c r="E1009" s="321" t="s">
        <v>185</v>
      </c>
      <c r="F1009" s="214"/>
      <c r="G1009" s="340"/>
    </row>
    <row r="1010" customFormat="false" ht="15" hidden="false" customHeight="false" outlineLevel="0" collapsed="false">
      <c r="A1010" s="27" t="n">
        <v>3250</v>
      </c>
      <c r="B1010" s="312" t="n">
        <f aca="false">IF(D1010="x",0,IF(C1010&lt;1,0,IF(C1010&gt;1,1)))</f>
        <v>1</v>
      </c>
      <c r="C1010" s="339" t="n">
        <v>117.21</v>
      </c>
      <c r="D1010" s="123"/>
      <c r="E1010" s="321" t="s">
        <v>185</v>
      </c>
      <c r="F1010" s="214"/>
      <c r="G1010" s="340"/>
    </row>
    <row r="1011" customFormat="false" ht="15" hidden="false" customHeight="false" outlineLevel="0" collapsed="false">
      <c r="A1011" s="27" t="n">
        <v>3251</v>
      </c>
      <c r="B1011" s="312" t="n">
        <f aca="false">IF(D1011="x",0,IF(C1011&lt;1,0,IF(C1011&gt;1,1)))</f>
        <v>0</v>
      </c>
      <c r="C1011" s="339"/>
      <c r="D1011" s="123"/>
      <c r="E1011" s="321" t="s">
        <v>185</v>
      </c>
      <c r="F1011" s="214"/>
      <c r="G1011" s="340"/>
    </row>
    <row r="1012" customFormat="false" ht="15" hidden="false" customHeight="false" outlineLevel="0" collapsed="false">
      <c r="A1012" s="27" t="n">
        <v>3252</v>
      </c>
      <c r="B1012" s="312" t="n">
        <f aca="false">IF(D1012="x",0,IF(C1012&lt;1,0,IF(C1012&gt;1,1)))</f>
        <v>1</v>
      </c>
      <c r="C1012" s="339" t="n">
        <v>113.95</v>
      </c>
      <c r="D1012" s="123"/>
      <c r="E1012" s="321" t="s">
        <v>185</v>
      </c>
      <c r="F1012" s="214"/>
      <c r="G1012" s="340"/>
    </row>
    <row r="1013" customFormat="false" ht="15" hidden="false" customHeight="false" outlineLevel="0" collapsed="false">
      <c r="A1013" s="27" t="n">
        <v>3253</v>
      </c>
      <c r="B1013" s="312" t="n">
        <f aca="false">IF(D1013="x",0,IF(C1013&lt;1,0,IF(C1013&gt;1,1)))</f>
        <v>1</v>
      </c>
      <c r="C1013" s="339" t="n">
        <v>111.66</v>
      </c>
      <c r="D1013" s="123"/>
      <c r="E1013" s="321" t="s">
        <v>185</v>
      </c>
      <c r="F1013" s="214"/>
      <c r="G1013" s="340"/>
    </row>
    <row r="1014" customFormat="false" ht="15" hidden="false" customHeight="false" outlineLevel="0" collapsed="false">
      <c r="A1014" s="27" t="n">
        <v>3254</v>
      </c>
      <c r="B1014" s="312" t="n">
        <f aca="false">IF(D1014="x",0,IF(C1014&lt;1,0,IF(C1014&gt;1,1)))</f>
        <v>1</v>
      </c>
      <c r="C1014" s="339" t="n">
        <v>115.36</v>
      </c>
      <c r="D1014" s="123"/>
      <c r="E1014" s="321" t="s">
        <v>185</v>
      </c>
      <c r="F1014" s="214"/>
      <c r="G1014" s="340"/>
    </row>
    <row r="1015" customFormat="false" ht="15" hidden="false" customHeight="false" outlineLevel="0" collapsed="false">
      <c r="A1015" s="27" t="n">
        <v>3255</v>
      </c>
      <c r="B1015" s="312" t="n">
        <f aca="false">IF(D1015="x",0,IF(C1015&lt;1,0,IF(C1015&gt;1,1)))</f>
        <v>1</v>
      </c>
      <c r="C1015" s="339" t="n">
        <v>115.95</v>
      </c>
      <c r="D1015" s="123"/>
      <c r="E1015" s="321" t="s">
        <v>185</v>
      </c>
      <c r="F1015" s="214"/>
      <c r="G1015" s="340"/>
    </row>
    <row r="1016" customFormat="false" ht="15" hidden="false" customHeight="false" outlineLevel="0" collapsed="false">
      <c r="A1016" s="27" t="n">
        <v>3256</v>
      </c>
      <c r="B1016" s="312" t="n">
        <f aca="false">IF(D1016="x",0,IF(C1016&lt;1,0,IF(C1016&gt;1,1)))</f>
        <v>1</v>
      </c>
      <c r="C1016" s="339" t="n">
        <v>120.07</v>
      </c>
      <c r="D1016" s="123"/>
      <c r="E1016" s="321" t="s">
        <v>185</v>
      </c>
      <c r="F1016" s="214"/>
      <c r="G1016" s="340"/>
    </row>
    <row r="1017" customFormat="false" ht="15" hidden="false" customHeight="false" outlineLevel="0" collapsed="false">
      <c r="A1017" s="27" t="n">
        <v>3257</v>
      </c>
      <c r="B1017" s="312" t="n">
        <f aca="false">IF(D1017="x",0,IF(C1017&lt;1,0,IF(C1017&gt;1,1)))</f>
        <v>0</v>
      </c>
      <c r="C1017" s="339"/>
      <c r="D1017" s="123"/>
      <c r="E1017" s="321" t="s">
        <v>185</v>
      </c>
      <c r="F1017" s="214"/>
      <c r="G1017" s="340"/>
    </row>
    <row r="1018" customFormat="false" ht="15" hidden="false" customHeight="false" outlineLevel="0" collapsed="false">
      <c r="A1018" s="27" t="n">
        <v>3258</v>
      </c>
      <c r="B1018" s="312" t="n">
        <f aca="false">IF(D1018="x",0,IF(C1018&lt;1,0,IF(C1018&gt;1,1)))</f>
        <v>0</v>
      </c>
      <c r="C1018" s="339"/>
      <c r="D1018" s="123"/>
      <c r="E1018" s="321" t="s">
        <v>185</v>
      </c>
      <c r="F1018" s="214"/>
      <c r="G1018" s="340"/>
    </row>
    <row r="1019" customFormat="false" ht="15" hidden="false" customHeight="false" outlineLevel="0" collapsed="false">
      <c r="A1019" s="27" t="n">
        <v>3259</v>
      </c>
      <c r="B1019" s="312" t="n">
        <f aca="false">IF(D1019="x",0,IF(C1019&lt;1,0,IF(C1019&gt;1,1)))</f>
        <v>0</v>
      </c>
      <c r="C1019" s="339"/>
      <c r="D1019" s="123"/>
      <c r="E1019" s="321" t="s">
        <v>185</v>
      </c>
      <c r="F1019" s="214"/>
      <c r="G1019" s="340"/>
    </row>
    <row r="1020" customFormat="false" ht="15" hidden="false" customHeight="false" outlineLevel="0" collapsed="false">
      <c r="A1020" s="27" t="n">
        <v>3260</v>
      </c>
      <c r="B1020" s="312" t="n">
        <f aca="false">IF(D1020="x",0,IF(C1020&lt;1,0,IF(C1020&gt;1,1)))</f>
        <v>1</v>
      </c>
      <c r="C1020" s="341" t="n">
        <v>118.33</v>
      </c>
      <c r="D1020" s="123"/>
      <c r="E1020" s="321" t="s">
        <v>185</v>
      </c>
      <c r="F1020" s="214"/>
      <c r="G1020" s="342"/>
    </row>
    <row r="1021" customFormat="false" ht="15" hidden="false" customHeight="false" outlineLevel="0" collapsed="false">
      <c r="A1021" s="27" t="n">
        <v>3261</v>
      </c>
      <c r="B1021" s="312" t="n">
        <f aca="false">IF(D1021="x",0,IF(C1021&lt;1,0,IF(C1021&gt;1,1)))</f>
        <v>1</v>
      </c>
      <c r="C1021" s="341" t="n">
        <v>116.76</v>
      </c>
      <c r="D1021" s="123"/>
      <c r="E1021" s="321" t="s">
        <v>185</v>
      </c>
      <c r="F1021" s="214"/>
      <c r="G1021" s="342"/>
    </row>
    <row r="1022" customFormat="false" ht="15" hidden="false" customHeight="false" outlineLevel="0" collapsed="false">
      <c r="A1022" s="27" t="n">
        <v>3262</v>
      </c>
      <c r="B1022" s="312" t="n">
        <f aca="false">IF(D1022="x",0,IF(C1022&lt;1,0,IF(C1022&gt;1,1)))</f>
        <v>0</v>
      </c>
      <c r="C1022" s="341"/>
      <c r="D1022" s="123"/>
      <c r="E1022" s="321" t="s">
        <v>185</v>
      </c>
      <c r="F1022" s="214"/>
      <c r="G1022" s="342"/>
    </row>
    <row r="1023" customFormat="false" ht="15" hidden="false" customHeight="false" outlineLevel="0" collapsed="false">
      <c r="A1023" s="27" t="n">
        <v>3263</v>
      </c>
      <c r="B1023" s="312" t="n">
        <f aca="false">IF(D1023="x",0,IF(C1023&lt;1,0,IF(C1023&gt;1,1)))</f>
        <v>1</v>
      </c>
      <c r="C1023" s="341" t="n">
        <v>116.09</v>
      </c>
      <c r="D1023" s="123"/>
      <c r="E1023" s="321" t="s">
        <v>185</v>
      </c>
      <c r="F1023" s="214"/>
      <c r="G1023" s="342"/>
    </row>
  </sheetData>
  <mergeCells count="3">
    <mergeCell ref="B3:B4"/>
    <mergeCell ref="D3:D4"/>
    <mergeCell ref="E3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35330CD-D822-4E54-B55D-4F305EA363D2}">
            <x14:iconSet iconSet="3TrafficLights1" custom="1" reverse="0" showValue="1">
              <x14:cfvo type="percent">
                <xm:f>0</xm:f>
              </x14:cfvo>
              <x14:cfvo type="percent">
                <xm:f>0</xm:f>
              </x14:cfvo>
              <x14:cfvo type="percent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B5:B1023</xm:sqref>
        </x14:conditionalFormatting>
      </x14:conditionalFormatting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1" sqref="T45:AC45 F7"/>
    </sheetView>
  </sheetViews>
  <sheetFormatPr defaultColWidth="10.5429687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4.43"/>
    <col collapsed="false" customWidth="true" hidden="false" outlineLevel="0" max="5" min="5" style="0" width="16.71"/>
    <col collapsed="false" customWidth="true" hidden="false" outlineLevel="0" max="6" min="6" style="0" width="16.43"/>
    <col collapsed="false" customWidth="true" hidden="false" outlineLevel="0" max="7" min="7" style="0" width="8.43"/>
  </cols>
  <sheetData>
    <row r="1" customFormat="false" ht="21.75" hidden="false" customHeight="false" outlineLevel="0" collapsed="false">
      <c r="A1" s="343"/>
      <c r="B1" s="344" t="s">
        <v>186</v>
      </c>
      <c r="C1" s="344"/>
      <c r="D1" s="344"/>
      <c r="E1" s="344"/>
      <c r="F1" s="344"/>
      <c r="G1" s="345"/>
    </row>
    <row r="2" customFormat="false" ht="16.5" hidden="false" customHeight="true" outlineLevel="0" collapsed="false">
      <c r="A2" s="346"/>
      <c r="B2" s="347"/>
      <c r="C2" s="347"/>
      <c r="D2" s="347"/>
      <c r="E2" s="347"/>
      <c r="F2" s="347"/>
      <c r="G2" s="347"/>
    </row>
    <row r="3" customFormat="false" ht="15" hidden="false" customHeight="true" outlineLevel="0" collapsed="false">
      <c r="A3" s="348" t="s">
        <v>19</v>
      </c>
      <c r="B3" s="349" t="s">
        <v>187</v>
      </c>
      <c r="C3" s="349" t="s">
        <v>188</v>
      </c>
      <c r="D3" s="349" t="s">
        <v>189</v>
      </c>
      <c r="E3" s="349" t="s">
        <v>190</v>
      </c>
      <c r="F3" s="350" t="s">
        <v>191</v>
      </c>
    </row>
    <row r="4" customFormat="false" ht="15" hidden="false" customHeight="false" outlineLevel="0" collapsed="false">
      <c r="A4" s="348"/>
      <c r="B4" s="349"/>
      <c r="C4" s="349"/>
      <c r="D4" s="349"/>
      <c r="E4" s="349"/>
      <c r="F4" s="350"/>
    </row>
    <row r="5" customFormat="false" ht="15" hidden="false" customHeight="false" outlineLevel="0" collapsed="false">
      <c r="A5" s="348"/>
      <c r="B5" s="349"/>
      <c r="C5" s="349"/>
      <c r="D5" s="349"/>
      <c r="E5" s="349"/>
      <c r="F5" s="350"/>
    </row>
    <row r="6" customFormat="false" ht="15.75" hidden="false" customHeight="false" outlineLevel="0" collapsed="false">
      <c r="A6" s="351"/>
      <c r="B6" s="352" t="s">
        <v>192</v>
      </c>
      <c r="C6" s="352" t="s">
        <v>24</v>
      </c>
      <c r="D6" s="352" t="s">
        <v>193</v>
      </c>
      <c r="E6" s="352" t="s">
        <v>13</v>
      </c>
      <c r="F6" s="353" t="s">
        <v>13</v>
      </c>
    </row>
    <row r="7" customFormat="false" ht="15" hidden="false" customHeight="false" outlineLevel="0" collapsed="false">
      <c r="A7" s="354" t="n">
        <v>41968</v>
      </c>
      <c r="B7" s="355" t="n">
        <v>3.5667</v>
      </c>
      <c r="C7" s="356" t="n">
        <v>25.8</v>
      </c>
      <c r="D7" s="357" t="n">
        <f aca="false">IF(ISBLANK(C7),"",$E$18*(1+$E$17*(C7-20)))</f>
        <v>5.00029</v>
      </c>
      <c r="E7" s="358" t="n">
        <f aca="false">IF(ISBLANK(B7),"",IF(ISBLANK(C7),"",(B7*$E$16*6)/(D7*$E$13)))</f>
        <v>0.0200021133497927</v>
      </c>
      <c r="F7" s="359" t="n">
        <f aca="false">IF(ISBLANK(B7),"",IF(ISBLANK(C7),"",E7*($E$19/(0.999842594+(0.00006793952*C7)-(0.00000909529*C7^2)+(0.0000001001685*C7^3)-(0.000000001120083*C7^4)+(0.000000000006536332*C7^5)))))</f>
        <v>0.0200295307378456</v>
      </c>
    </row>
    <row r="8" customFormat="false" ht="15" hidden="false" customHeight="false" outlineLevel="0" collapsed="false">
      <c r="A8" s="354"/>
      <c r="B8" s="355"/>
      <c r="C8" s="356"/>
      <c r="D8" s="357" t="str">
        <f aca="false">IF(ISBLANK(C8),"",$E$18*(1+$E$17*(C8-20)))</f>
        <v/>
      </c>
      <c r="E8" s="358" t="str">
        <f aca="false">IF(ISBLANK(B8),"",IF(ISBLANK(C8),"",(B8*$E$16*6)/(D8*$E$13)))</f>
        <v/>
      </c>
      <c r="F8" s="359" t="str">
        <f aca="false">IF(ISBLANK(B8),"",IF(ISBLANK(C8),"",E8*($E$19/(0.999842594+(0.00006793952*C8)-(0.00000909529*C8^2)+(0.0000001001685*C8^3)-(0.000000001120083*C8^4)+(0.000000000006536332*C8^5)))))</f>
        <v/>
      </c>
    </row>
    <row r="9" customFormat="false" ht="15" hidden="false" customHeight="false" outlineLevel="0" collapsed="false">
      <c r="A9" s="354"/>
      <c r="B9" s="355"/>
      <c r="C9" s="356"/>
      <c r="D9" s="357" t="str">
        <f aca="false">IF(ISBLANK(C9),"",$E$18*(1+$E$17*(C9-20)))</f>
        <v/>
      </c>
      <c r="E9" s="358" t="str">
        <f aca="false">IF(ISBLANK(B9),"",IF(ISBLANK(C9),"",(B9*$E$16*6)/(D9*$E$13)))</f>
        <v/>
      </c>
      <c r="F9" s="359" t="str">
        <f aca="false">IF(ISBLANK(B9),"",IF(ISBLANK(C9),"",E9*($E$19/(0.999842594+(0.00006793952*C9)-(0.00000909529*C9^2)+(0.0000001001685*C9^3)-(0.000000001120083*C9^4)+(0.000000000006536332*C9^5)))))</f>
        <v/>
      </c>
    </row>
    <row r="10" customFormat="false" ht="15" hidden="false" customHeight="false" outlineLevel="0" collapsed="false">
      <c r="A10" s="354"/>
      <c r="B10" s="355"/>
      <c r="C10" s="356"/>
      <c r="D10" s="357" t="str">
        <f aca="false">IF(ISBLANK(C10),"",$E$18*(1+$E$17*(C10-20)))</f>
        <v/>
      </c>
      <c r="E10" s="358" t="str">
        <f aca="false">IF(ISBLANK(B10),"",IF(ISBLANK(C10),"",(B10*$E$16*6)/(D10*$E$13)))</f>
        <v/>
      </c>
      <c r="F10" s="359" t="str">
        <f aca="false">IF(ISBLANK(B10),"",IF(ISBLANK(C10),"",E10*($E$19/(0.999842594+(0.00006793952*C10)-(0.00000909529*C10^2)+(0.0000001001685*C10^3)-(0.000000001120083*C10^4)+(0.000000000006536332*C10^5)))))</f>
        <v/>
      </c>
    </row>
    <row r="11" customFormat="false" ht="15.75" hidden="false" customHeight="false" outlineLevel="0" collapsed="false">
      <c r="A11" s="360"/>
    </row>
    <row r="12" customFormat="false" ht="15.75" hidden="false" customHeight="false" outlineLevel="0" collapsed="false">
      <c r="A12" s="47" t="s">
        <v>21</v>
      </c>
    </row>
    <row r="13" customFormat="false" ht="15" hidden="false" customHeight="false" outlineLevel="0" collapsed="false">
      <c r="A13" s="361" t="s">
        <v>194</v>
      </c>
      <c r="B13" s="361"/>
      <c r="C13" s="361"/>
      <c r="D13" s="362" t="s">
        <v>195</v>
      </c>
      <c r="E13" s="363" t="n">
        <v>214.001</v>
      </c>
      <c r="F13" s="3" t="s">
        <v>192</v>
      </c>
      <c r="G13" s="5"/>
    </row>
    <row r="14" customFormat="false" ht="15" hidden="false" customHeight="false" outlineLevel="0" collapsed="false">
      <c r="A14" s="364" t="s">
        <v>196</v>
      </c>
      <c r="B14" s="364"/>
      <c r="C14" s="364"/>
      <c r="D14" s="365" t="s">
        <v>197</v>
      </c>
      <c r="E14" s="366" t="n">
        <v>1</v>
      </c>
      <c r="F14" s="6" t="s">
        <v>198</v>
      </c>
      <c r="G14" s="5"/>
    </row>
    <row r="15" customFormat="false" ht="15" hidden="false" customHeight="false" outlineLevel="0" collapsed="false">
      <c r="A15" s="4"/>
      <c r="B15" s="5"/>
      <c r="C15" s="5"/>
      <c r="D15" s="365"/>
      <c r="E15" s="365"/>
      <c r="F15" s="6"/>
      <c r="G15" s="5"/>
    </row>
    <row r="16" customFormat="false" ht="15" hidden="false" customHeight="false" outlineLevel="0" collapsed="false">
      <c r="A16" s="367" t="s">
        <v>199</v>
      </c>
      <c r="B16" s="5"/>
      <c r="C16" s="368"/>
      <c r="D16" s="369" t="s">
        <v>200</v>
      </c>
      <c r="E16" s="370" t="n">
        <v>1.000159</v>
      </c>
      <c r="F16" s="6"/>
      <c r="G16" s="5"/>
    </row>
    <row r="17" customFormat="false" ht="15" hidden="false" customHeight="false" outlineLevel="0" collapsed="false">
      <c r="A17" s="367" t="s">
        <v>201</v>
      </c>
      <c r="B17" s="5"/>
      <c r="C17" s="368"/>
      <c r="D17" s="370" t="s">
        <v>202</v>
      </c>
      <c r="E17" s="370" t="n">
        <v>1E-005</v>
      </c>
      <c r="F17" s="6"/>
      <c r="G17" s="5"/>
    </row>
    <row r="18" customFormat="false" ht="15" hidden="false" customHeight="false" outlineLevel="0" collapsed="false">
      <c r="A18" s="367" t="s">
        <v>203</v>
      </c>
      <c r="B18" s="5"/>
      <c r="C18" s="368"/>
      <c r="D18" s="370" t="s">
        <v>204</v>
      </c>
      <c r="E18" s="371" t="n">
        <f aca="false">('Correction de volume'!E6)/1000</f>
        <v>5</v>
      </c>
      <c r="F18" s="6" t="s">
        <v>193</v>
      </c>
      <c r="G18" s="5"/>
    </row>
    <row r="19" customFormat="false" ht="15.75" hidden="false" customHeight="false" outlineLevel="0" collapsed="false">
      <c r="A19" s="372" t="s">
        <v>205</v>
      </c>
      <c r="B19" s="373"/>
      <c r="C19" s="374"/>
      <c r="D19" s="375" t="s">
        <v>33</v>
      </c>
      <c r="E19" s="376" t="n">
        <v>0.9982063193824</v>
      </c>
      <c r="F19" s="80"/>
      <c r="G19" s="5"/>
    </row>
  </sheetData>
  <mergeCells count="9">
    <mergeCell ref="B1:F1"/>
    <mergeCell ref="A3:A5"/>
    <mergeCell ref="B3:B5"/>
    <mergeCell ref="C3:C5"/>
    <mergeCell ref="D3:D5"/>
    <mergeCell ref="E3:E5"/>
    <mergeCell ref="F3:F5"/>
    <mergeCell ref="A13:C13"/>
    <mergeCell ref="A14:C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F00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1" activeCellId="1" sqref="T45:AC45 G21"/>
    </sheetView>
  </sheetViews>
  <sheetFormatPr defaultColWidth="10.54296875" defaultRowHeight="15" zeroHeight="false" outlineLevelRow="0" outlineLevelCol="0"/>
  <cols>
    <col collapsed="false" customWidth="true" hidden="false" outlineLevel="0" max="1" min="1" style="0" width="11.43"/>
    <col collapsed="false" customWidth="true" hidden="false" outlineLevel="0" max="2" min="2" style="0" width="26.85"/>
    <col collapsed="false" customWidth="true" hidden="false" outlineLevel="0" max="3" min="3" style="0" width="8.43"/>
    <col collapsed="false" customWidth="true" hidden="false" outlineLevel="0" max="5" min="4" style="0" width="9.28"/>
    <col collapsed="false" customWidth="true" hidden="false" outlineLevel="0" max="6" min="6" style="0" width="11"/>
    <col collapsed="false" customWidth="true" hidden="false" outlineLevel="0" max="7" min="7" style="0" width="10.85"/>
  </cols>
  <sheetData>
    <row r="1" customFormat="false" ht="21.75" hidden="false" customHeight="false" outlineLevel="0" collapsed="false">
      <c r="A1" s="343"/>
      <c r="B1" s="377" t="s">
        <v>206</v>
      </c>
      <c r="C1" s="377"/>
      <c r="D1" s="377"/>
      <c r="E1" s="377"/>
      <c r="F1" s="377"/>
      <c r="G1" s="377"/>
      <c r="H1" s="378"/>
    </row>
    <row r="2" customFormat="false" ht="21" hidden="false" customHeight="false" outlineLevel="0" collapsed="false">
      <c r="A2" s="379"/>
      <c r="B2" s="380"/>
      <c r="C2" s="380"/>
      <c r="D2" s="380"/>
      <c r="E2" s="380"/>
      <c r="F2" s="380"/>
      <c r="G2" s="380"/>
      <c r="H2" s="380"/>
    </row>
    <row r="3" customFormat="false" ht="25.5" hidden="false" customHeight="true" outlineLevel="0" collapsed="false">
      <c r="A3" s="381" t="s">
        <v>207</v>
      </c>
      <c r="B3" s="382" t="s">
        <v>208</v>
      </c>
      <c r="C3" s="382" t="s">
        <v>209</v>
      </c>
      <c r="D3" s="382" t="s">
        <v>210</v>
      </c>
      <c r="E3" s="382" t="s">
        <v>211</v>
      </c>
      <c r="F3" s="382" t="s">
        <v>212</v>
      </c>
      <c r="G3" s="383" t="s">
        <v>213</v>
      </c>
      <c r="H3" s="380"/>
    </row>
    <row r="4" customFormat="false" ht="15" hidden="false" customHeight="false" outlineLevel="0" collapsed="false">
      <c r="A4" s="381"/>
      <c r="B4" s="382"/>
      <c r="C4" s="382"/>
      <c r="D4" s="382"/>
      <c r="E4" s="382"/>
      <c r="F4" s="382"/>
      <c r="G4" s="383"/>
      <c r="H4" s="380"/>
    </row>
    <row r="5" customFormat="false" ht="15.75" hidden="false" customHeight="false" outlineLevel="0" collapsed="false">
      <c r="A5" s="384"/>
      <c r="B5" s="385"/>
      <c r="C5" s="385" t="s">
        <v>214</v>
      </c>
      <c r="D5" s="385" t="s">
        <v>215</v>
      </c>
      <c r="E5" s="385" t="s">
        <v>29</v>
      </c>
      <c r="F5" s="385" t="s">
        <v>29</v>
      </c>
      <c r="G5" s="386" t="s">
        <v>29</v>
      </c>
      <c r="H5" s="380"/>
    </row>
    <row r="6" customFormat="false" ht="15" hidden="false" customHeight="false" outlineLevel="0" collapsed="false">
      <c r="A6" s="387" t="n">
        <v>40878</v>
      </c>
      <c r="B6" s="388" t="s">
        <v>216</v>
      </c>
      <c r="C6" s="389" t="n">
        <v>20</v>
      </c>
      <c r="D6" s="389" t="n">
        <v>5000</v>
      </c>
      <c r="E6" s="390" t="n">
        <f aca="false">IF(ISBLANK(C6),"",IF(ISBLANK(D6),"",D6*(1+0.00001*(20-C6))))</f>
        <v>5000</v>
      </c>
      <c r="F6" s="390" t="n">
        <v>5000</v>
      </c>
      <c r="G6" s="391" t="n">
        <f aca="false">IF(ISBLANK(D6),"",IF(ISBLANK(C6),"",(E6-F6)))</f>
        <v>0</v>
      </c>
      <c r="H6" s="380"/>
    </row>
    <row r="7" customFormat="false" ht="15" hidden="false" customHeight="false" outlineLevel="0" collapsed="false">
      <c r="A7" s="354" t="n">
        <v>40878</v>
      </c>
      <c r="B7" s="392" t="s">
        <v>217</v>
      </c>
      <c r="C7" s="393" t="n">
        <v>23</v>
      </c>
      <c r="D7" s="393" t="n">
        <v>5</v>
      </c>
      <c r="E7" s="394" t="n">
        <f aca="false">IF(ISBLANK(C7),"",IF(ISBLANK(D7),"",D7*(1+0.00001*(20-C7))))</f>
        <v>4.99985</v>
      </c>
      <c r="F7" s="394" t="n">
        <v>5</v>
      </c>
      <c r="G7" s="395" t="n">
        <f aca="false">IF(ISBLANK(D7),"",IF(ISBLANK(C7),"",(E7-F7)))</f>
        <v>-0.00014999999999965</v>
      </c>
      <c r="H7" s="380"/>
    </row>
    <row r="8" customFormat="false" ht="15" hidden="false" customHeight="false" outlineLevel="0" collapsed="false">
      <c r="A8" s="354" t="n">
        <v>41968</v>
      </c>
      <c r="B8" s="392" t="s">
        <v>218</v>
      </c>
      <c r="C8" s="393" t="n">
        <v>23.7</v>
      </c>
      <c r="D8" s="393" t="n">
        <v>5.0114</v>
      </c>
      <c r="E8" s="394" t="n">
        <f aca="false">IF(ISBLANK(C8),"",IF(ISBLANK(D8),"",D8*(1+0.00001*(20-C8))))</f>
        <v>5.0112145782</v>
      </c>
      <c r="F8" s="394" t="n">
        <v>5</v>
      </c>
      <c r="G8" s="395" t="n">
        <f aca="false">IF(ISBLANK(D8),"",IF(ISBLANK(C8),"",(E8-F8)))</f>
        <v>0.0112145782000006</v>
      </c>
      <c r="H8" s="380"/>
    </row>
    <row r="9" customFormat="false" ht="15" hidden="false" customHeight="false" outlineLevel="0" collapsed="false">
      <c r="A9" s="354" t="n">
        <v>41969</v>
      </c>
      <c r="B9" s="392" t="s">
        <v>219</v>
      </c>
      <c r="C9" s="393" t="n">
        <v>25.3</v>
      </c>
      <c r="D9" s="393" t="n">
        <v>1.02125</v>
      </c>
      <c r="E9" s="394" t="n">
        <f aca="false">IF(ISBLANK(C9),"",IF(ISBLANK(D9),"",D9*(1+0.00001*(20-C9))))</f>
        <v>1.02119587375</v>
      </c>
      <c r="F9" s="394" t="n">
        <v>1</v>
      </c>
      <c r="G9" s="395" t="n">
        <f aca="false">IF(ISBLANK(D9),"",IF(ISBLANK(C9),"",(E9-F9)))</f>
        <v>0.02119587375</v>
      </c>
      <c r="H9" s="380"/>
    </row>
    <row r="10" customFormat="false" ht="15.75" hidden="false" customHeight="false" outlineLevel="0" collapsed="false">
      <c r="A10" s="354" t="n">
        <v>41970</v>
      </c>
      <c r="B10" s="396" t="s">
        <v>220</v>
      </c>
      <c r="C10" s="397" t="n">
        <v>25.2</v>
      </c>
      <c r="D10" s="397" t="n">
        <v>1.0093514</v>
      </c>
      <c r="E10" s="398" t="n">
        <f aca="false">IF(ISBLANK(C10),"",IF(ISBLANK(D10),"",D10*(1+0.00001*(20-C10))))</f>
        <v>1.0092989137272</v>
      </c>
      <c r="F10" s="398" t="n">
        <v>1</v>
      </c>
      <c r="G10" s="399" t="n">
        <f aca="false">IF(ISBLANK(D10),"",IF(ISBLANK(C10),"",(E10-F10)))</f>
        <v>0.00929891372719993</v>
      </c>
      <c r="H10" s="380"/>
    </row>
    <row r="11" customFormat="false" ht="15" hidden="false" customHeight="false" outlineLevel="0" collapsed="false">
      <c r="E11" s="400"/>
      <c r="F11" s="400"/>
      <c r="G11" s="234"/>
      <c r="H11" s="380"/>
    </row>
    <row r="14" customFormat="false" ht="15" hidden="false" customHeight="false" outlineLevel="0" collapsed="false">
      <c r="D14" s="401"/>
    </row>
    <row r="15" customFormat="false" ht="15" hidden="false" customHeight="false" outlineLevel="0" collapsed="false">
      <c r="D15" s="402"/>
    </row>
  </sheetData>
  <mergeCells count="8">
    <mergeCell ref="B1:G1"/>
    <mergeCell ref="A3:A4"/>
    <mergeCell ref="B3:B4"/>
    <mergeCell ref="C3:C4"/>
    <mergeCell ref="D3:D4"/>
    <mergeCell ref="E3:E4"/>
    <mergeCell ref="F3:F4"/>
    <mergeCell ref="G3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0" activeCellId="1" sqref="T45:AC45 K30"/>
    </sheetView>
  </sheetViews>
  <sheetFormatPr defaultColWidth="10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2015-01-20T10:06:39Z</dcterms:created>
  <dc:creator>Jean-Philippe</dc:creator>
  <dc:description/>
  <dc:language>en-US</dc:language>
  <cp:lastModifiedBy/>
  <cp:lastPrinted>2015-02-05T12:58:17Z</cp:lastPrinted>
  <dcterms:modified xsi:type="dcterms:W3CDTF">2024-04-15T15:24:15Z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