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https://d.docs.live.net/5a39f741c16e3954/Documentos/Universidad Ingeniería Industrial/Primer Año/Primer Semestre/Informática/Prácticas/Práctica 6/"/>
    </mc:Choice>
  </mc:AlternateContent>
  <xr:revisionPtr revIDLastSave="0" documentId="10_ncr:100000_{7720AB97-456D-4144-A109-F6A39F129327}" xr6:coauthVersionLast="31" xr6:coauthVersionMax="31" xr10:uidLastSave="{00000000-0000-0000-0000-000000000000}"/>
  <bookViews>
    <workbookView xWindow="0" yWindow="0" windowWidth="20490" windowHeight="6945" firstSheet="10" activeTab="13" xr2:uid="{00000000-000D-0000-FFFF-FFFF00000000}"/>
  </bookViews>
  <sheets>
    <sheet name="P6_1" sheetId="1" r:id="rId1"/>
    <sheet name="P6_2" sheetId="2" r:id="rId2"/>
    <sheet name="P6_3" sheetId="3" r:id="rId3"/>
    <sheet name="P6_4" sheetId="4" r:id="rId4"/>
    <sheet name="P6_5" sheetId="5" r:id="rId5"/>
    <sheet name="P6_6" sheetId="6" r:id="rId6"/>
    <sheet name="P6_7" sheetId="7" r:id="rId7"/>
    <sheet name="P6_8" sheetId="8" r:id="rId8"/>
    <sheet name="P6_9" sheetId="9" r:id="rId9"/>
    <sheet name="P6_10" sheetId="10" r:id="rId10"/>
    <sheet name="P6_11" sheetId="11" r:id="rId11"/>
    <sheet name="P6_12" sheetId="12" r:id="rId12"/>
    <sheet name="P6_13" sheetId="13" r:id="rId13"/>
    <sheet name="P6_14" sheetId="14" r:id="rId1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4" l="1"/>
  <c r="D13" i="14"/>
  <c r="E13" i="11"/>
  <c r="D9" i="7"/>
  <c r="D10" i="7"/>
  <c r="D11" i="7"/>
  <c r="D12" i="7"/>
  <c r="D13" i="7"/>
  <c r="D14" i="7"/>
  <c r="D15" i="7"/>
  <c r="D8" i="7"/>
  <c r="C9" i="7"/>
  <c r="C10" i="7"/>
  <c r="C11" i="7"/>
  <c r="C12" i="7"/>
  <c r="C13" i="7"/>
  <c r="C14" i="7"/>
  <c r="C15" i="7"/>
  <c r="C8" i="7"/>
  <c r="E6" i="6"/>
  <c r="C7" i="1"/>
  <c r="E8" i="14" l="1" a="1"/>
  <c r="E8" i="14" s="1"/>
  <c r="B8" i="14" a="1"/>
  <c r="B8" i="14" s="1"/>
  <c r="C20" i="13" a="1"/>
  <c r="D21" i="13" s="1"/>
  <c r="E9" i="14" l="1"/>
  <c r="C9" i="14"/>
  <c r="B9" i="14"/>
  <c r="C8" i="14"/>
  <c r="C21" i="13"/>
  <c r="D20" i="13"/>
  <c r="C20" i="13"/>
  <c r="C23" i="12"/>
  <c r="C24" i="12"/>
  <c r="C22" i="12"/>
  <c r="E19" i="11" l="1"/>
  <c r="E14" i="11"/>
  <c r="E15" i="11"/>
  <c r="E16" i="11"/>
  <c r="E17" i="11"/>
  <c r="E5" i="6"/>
  <c r="D13" i="9" l="1"/>
  <c r="E13" i="9"/>
  <c r="F13" i="9"/>
  <c r="C13" i="9"/>
  <c r="D8" i="9"/>
  <c r="E8" i="9"/>
  <c r="F8" i="9"/>
  <c r="C8" i="9"/>
  <c r="F4" i="5"/>
  <c r="F5" i="5"/>
  <c r="F6" i="5"/>
  <c r="F7" i="5"/>
  <c r="F3" i="5"/>
  <c r="C9" i="5"/>
  <c r="D9" i="5"/>
  <c r="E9" i="5"/>
  <c r="B9" i="5"/>
  <c r="F5" i="4"/>
  <c r="F6" i="4"/>
  <c r="F7" i="4"/>
  <c r="F8" i="4"/>
  <c r="F9" i="4"/>
  <c r="F10" i="4"/>
  <c r="F4" i="4"/>
  <c r="E5" i="4"/>
  <c r="E6" i="4"/>
  <c r="E7" i="4"/>
  <c r="E8" i="4"/>
  <c r="E9" i="4"/>
  <c r="E10" i="4"/>
  <c r="E4" i="4"/>
  <c r="D14" i="3"/>
  <c r="D16" i="3" s="1"/>
  <c r="B14" i="3"/>
  <c r="B13" i="3"/>
  <c r="F4" i="2"/>
  <c r="F5" i="2"/>
  <c r="F6" i="2"/>
  <c r="F7" i="2"/>
  <c r="F3" i="2"/>
  <c r="F8" i="2" l="1"/>
  <c r="F9" i="2" s="1"/>
  <c r="F10" i="2" s="1"/>
  <c r="F15" i="9"/>
  <c r="C15" i="9"/>
  <c r="D15" i="9"/>
  <c r="B18" i="9"/>
  <c r="D19" i="3"/>
  <c r="B17" i="9"/>
  <c r="E15" i="9"/>
  <c r="F9" i="5"/>
  <c r="B19" i="9" l="1"/>
</calcChain>
</file>

<file path=xl/sharedStrings.xml><?xml version="1.0" encoding="utf-8"?>
<sst xmlns="http://schemas.openxmlformats.org/spreadsheetml/2006/main" count="177" uniqueCount="162">
  <si>
    <t>Número 1</t>
  </si>
  <si>
    <t>Número 2</t>
  </si>
  <si>
    <t>Número 3</t>
  </si>
  <si>
    <t>Operación</t>
  </si>
  <si>
    <t>Referencia</t>
  </si>
  <si>
    <t>Articulo</t>
  </si>
  <si>
    <t>Cantidad</t>
  </si>
  <si>
    <t>Subtotal</t>
  </si>
  <si>
    <t>Total Bruto</t>
  </si>
  <si>
    <t>Total neto</t>
  </si>
  <si>
    <t>Precios unitarios</t>
  </si>
  <si>
    <t>Michelin</t>
  </si>
  <si>
    <t>Firestone</t>
  </si>
  <si>
    <t>Pirelli</t>
  </si>
  <si>
    <t>Factura de compra</t>
  </si>
  <si>
    <t>Unidades</t>
  </si>
  <si>
    <t>Parcial</t>
  </si>
  <si>
    <t>Montaje</t>
  </si>
  <si>
    <t>Total</t>
  </si>
  <si>
    <t>IVA</t>
  </si>
  <si>
    <t>A pagar</t>
  </si>
  <si>
    <t>Oro</t>
  </si>
  <si>
    <t>Plata</t>
  </si>
  <si>
    <t>Valor</t>
  </si>
  <si>
    <t>Estados Unidos</t>
  </si>
  <si>
    <t>Alemania Federal</t>
  </si>
  <si>
    <t>China</t>
  </si>
  <si>
    <t>Rumania</t>
  </si>
  <si>
    <t>Gran Bretaña</t>
  </si>
  <si>
    <t>Francia</t>
  </si>
  <si>
    <t>Trim. 1º</t>
  </si>
  <si>
    <t>Trim. 2º</t>
  </si>
  <si>
    <t>Trim. 3º</t>
  </si>
  <si>
    <t>Trim. 4º</t>
  </si>
  <si>
    <t>Año</t>
  </si>
  <si>
    <t>Totales</t>
  </si>
  <si>
    <t>Departamento A</t>
  </si>
  <si>
    <t>Departamento B</t>
  </si>
  <si>
    <t>Departamento C</t>
  </si>
  <si>
    <t>Departamento D</t>
  </si>
  <si>
    <t>Departamento E</t>
  </si>
  <si>
    <t>Radio</t>
  </si>
  <si>
    <t>Circunferencia</t>
  </si>
  <si>
    <t>Circulo</t>
  </si>
  <si>
    <t>Descuentos</t>
  </si>
  <si>
    <t>Mayoristas</t>
  </si>
  <si>
    <t>Grandes Clientes</t>
  </si>
  <si>
    <t>Público</t>
  </si>
  <si>
    <t>Gran cliente</t>
  </si>
  <si>
    <t>Mayorista</t>
  </si>
  <si>
    <t>Juego 1</t>
  </si>
  <si>
    <t>Juego 3</t>
  </si>
  <si>
    <t>Juego 2</t>
  </si>
  <si>
    <t>Base Datos</t>
  </si>
  <si>
    <t>Tratamiento Texto</t>
  </si>
  <si>
    <t>Hoja de Cálculo</t>
  </si>
  <si>
    <t>Cad</t>
  </si>
  <si>
    <t>Utilidades</t>
  </si>
  <si>
    <t>hora:</t>
  </si>
  <si>
    <t>PAMPLONA</t>
  </si>
  <si>
    <t>TUDELA</t>
  </si>
  <si>
    <t>TAFALLA</t>
  </si>
  <si>
    <t>ELIZONDO</t>
  </si>
  <si>
    <t>Trimestre 1</t>
  </si>
  <si>
    <t>Trimestre 2</t>
  </si>
  <si>
    <t>Trimestre 3</t>
  </si>
  <si>
    <t>Trimestre 4</t>
  </si>
  <si>
    <t>Ingresos</t>
  </si>
  <si>
    <t>Ventas directas</t>
  </si>
  <si>
    <t>Ventas indirectas</t>
  </si>
  <si>
    <t>Ventas a plazos</t>
  </si>
  <si>
    <t>Otros</t>
  </si>
  <si>
    <t>Total Ingresos</t>
  </si>
  <si>
    <t>Gastos</t>
  </si>
  <si>
    <t>Gastos Personal</t>
  </si>
  <si>
    <t>Gastos Generales</t>
  </si>
  <si>
    <t>Gastos Diversos</t>
  </si>
  <si>
    <t>Total Gastos</t>
  </si>
  <si>
    <t>Total Beneficios</t>
  </si>
  <si>
    <t>Total gastos</t>
  </si>
  <si>
    <t>Total beneficios</t>
  </si>
  <si>
    <t>Total ingresos</t>
  </si>
  <si>
    <t>EVA.1</t>
  </si>
  <si>
    <t>EVA.2</t>
  </si>
  <si>
    <t>EVA.3</t>
  </si>
  <si>
    <t>EVA.4</t>
  </si>
  <si>
    <t>EVA.5</t>
  </si>
  <si>
    <t>FINAL</t>
  </si>
  <si>
    <t>CRISTINA</t>
  </si>
  <si>
    <t>MARTA</t>
  </si>
  <si>
    <t>RAQUEL</t>
  </si>
  <si>
    <t>ANA</t>
  </si>
  <si>
    <t>LUIS</t>
  </si>
  <si>
    <t>ÁNGEL</t>
  </si>
  <si>
    <t>MIKEL</t>
  </si>
  <si>
    <t>LAURA</t>
  </si>
  <si>
    <t>IÑAKI</t>
  </si>
  <si>
    <t>PEDRO</t>
  </si>
  <si>
    <t>Comunidad</t>
  </si>
  <si>
    <t>Senador</t>
  </si>
  <si>
    <t>Presidente</t>
  </si>
  <si>
    <t>Político</t>
  </si>
  <si>
    <t>Puesto</t>
  </si>
  <si>
    <t>Nº comunidad</t>
  </si>
  <si>
    <t>María Nora Goya</t>
  </si>
  <si>
    <t>Javier Rodriguez</t>
  </si>
  <si>
    <t>Felipe Montero</t>
  </si>
  <si>
    <t>Patxi Torrades</t>
  </si>
  <si>
    <t>Francisco Calvo</t>
  </si>
  <si>
    <t>Parlamentario</t>
  </si>
  <si>
    <t>País Vasco</t>
  </si>
  <si>
    <t>Navarra</t>
  </si>
  <si>
    <t>Cataluña</t>
  </si>
  <si>
    <t>Madrid</t>
  </si>
  <si>
    <t>Aragón</t>
  </si>
  <si>
    <t>Salario (miles de €)</t>
  </si>
  <si>
    <t>Salario (€)</t>
  </si>
  <si>
    <t>Presupuesto</t>
  </si>
  <si>
    <t>M1</t>
  </si>
  <si>
    <t>M4</t>
  </si>
  <si>
    <t>M2</t>
  </si>
  <si>
    <t>M3</t>
  </si>
  <si>
    <t>E2</t>
  </si>
  <si>
    <t>Mesa roble</t>
  </si>
  <si>
    <t>Televisor</t>
  </si>
  <si>
    <t>silla nogal</t>
  </si>
  <si>
    <t>Armario roble</t>
  </si>
  <si>
    <t>Sillón cuero</t>
  </si>
  <si>
    <t xml:space="preserve">Precio unidad </t>
  </si>
  <si>
    <t>Marca</t>
  </si>
  <si>
    <t>Precio</t>
  </si>
  <si>
    <t>Curso de Civibox Ensanche</t>
  </si>
  <si>
    <t>1 trimestre</t>
  </si>
  <si>
    <t>2 trimestres</t>
  </si>
  <si>
    <t>3 trimestres</t>
  </si>
  <si>
    <t>4 trimestres</t>
  </si>
  <si>
    <t>Datos del usuario</t>
  </si>
  <si>
    <t>Nombre</t>
  </si>
  <si>
    <t>Sexo</t>
  </si>
  <si>
    <t>Edad</t>
  </si>
  <si>
    <t>Nº trimestres</t>
  </si>
  <si>
    <t>Inscripción</t>
  </si>
  <si>
    <t>Poesía</t>
  </si>
  <si>
    <t>Natación</t>
  </si>
  <si>
    <t>Arte</t>
  </si>
  <si>
    <t>Danza</t>
  </si>
  <si>
    <t>Aerobic</t>
  </si>
  <si>
    <t>Ana Arana</t>
  </si>
  <si>
    <t>Mujer</t>
  </si>
  <si>
    <t>S(2X3)</t>
  </si>
  <si>
    <t>T(3X2)</t>
  </si>
  <si>
    <t>U(2X2)</t>
  </si>
  <si>
    <t>A(2X2)</t>
  </si>
  <si>
    <t>X</t>
  </si>
  <si>
    <t>x</t>
  </si>
  <si>
    <t>y</t>
  </si>
  <si>
    <t>B</t>
  </si>
  <si>
    <t>iva</t>
  </si>
  <si>
    <t>Bronce</t>
  </si>
  <si>
    <t>Union Soviética</t>
  </si>
  <si>
    <t>Solución</t>
  </si>
  <si>
    <r>
      <t>A</t>
    </r>
    <r>
      <rPr>
        <b/>
        <sz val="12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(2X2)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</si>
</sst>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\ [$€-C0A]_-;\-* #,##0.00\ [$€-C0A]_-;_-* &quot;-&quot;??\ [$€-C0A]_-;_-@_-"/>
    <numFmt numFmtId="165" formatCode="_-* #,##0\ _€_-;\-* #,##0\ _€_-;_-* &quot;-&quot;??\ _€_-;_-@_-"/>
    <numFmt numFmtId="166" formatCode="0.0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3" fontId="0" fillId="0" borderId="0" xfId="0" applyNumberFormat="1"/>
    <xf numFmtId="0" fontId="0" fillId="0" borderId="0" xfId="0" applyBorder="1"/>
    <xf numFmtId="0" fontId="0" fillId="0" borderId="2" xfId="0" applyBorder="1"/>
    <xf numFmtId="3" fontId="0" fillId="0" borderId="2" xfId="0" applyNumberFormat="1" applyBorder="1"/>
    <xf numFmtId="0" fontId="2" fillId="0" borderId="2" xfId="0" applyFont="1" applyBorder="1"/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44" fontId="0" fillId="0" borderId="0" xfId="0" applyNumberFormat="1" applyAlignment="1">
      <alignment horizontal="center"/>
    </xf>
    <xf numFmtId="0" fontId="2" fillId="0" borderId="2" xfId="0" applyFont="1" applyBorder="1" applyAlignment="1">
      <alignment horizontal="center"/>
    </xf>
    <xf numFmtId="44" fontId="0" fillId="0" borderId="2" xfId="2" applyFont="1" applyBorder="1" applyAlignment="1"/>
    <xf numFmtId="4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5" fontId="0" fillId="0" borderId="2" xfId="1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13" xfId="0" applyFont="1" applyBorder="1" applyAlignment="1">
      <alignment horizontal="center"/>
    </xf>
    <xf numFmtId="44" fontId="0" fillId="0" borderId="2" xfId="2" applyFont="1" applyBorder="1"/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2" xfId="0" applyFont="1" applyBorder="1"/>
    <xf numFmtId="44" fontId="0" fillId="0" borderId="2" xfId="2" applyFont="1" applyBorder="1" applyAlignment="1">
      <alignment horizontal="center"/>
    </xf>
    <xf numFmtId="0" fontId="0" fillId="0" borderId="9" xfId="0" applyBorder="1"/>
    <xf numFmtId="166" fontId="0" fillId="0" borderId="10" xfId="0" applyNumberFormat="1" applyBorder="1"/>
    <xf numFmtId="0" fontId="2" fillId="0" borderId="2" xfId="0" applyFont="1" applyBorder="1" applyAlignment="1"/>
    <xf numFmtId="0" fontId="4" fillId="0" borderId="0" xfId="0" applyFont="1" applyAlignment="1"/>
    <xf numFmtId="9" fontId="0" fillId="0" borderId="2" xfId="3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44" fontId="0" fillId="0" borderId="2" xfId="2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2" fontId="0" fillId="0" borderId="10" xfId="0" applyNumberFormat="1" applyBorder="1" applyAlignment="1"/>
    <xf numFmtId="0" fontId="0" fillId="0" borderId="11" xfId="0" applyBorder="1" applyAlignment="1">
      <alignment horizontal="center"/>
    </xf>
    <xf numFmtId="2" fontId="0" fillId="0" borderId="9" xfId="0" applyNumberFormat="1" applyBorder="1" applyAlignment="1"/>
    <xf numFmtId="0" fontId="2" fillId="0" borderId="2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1" fontId="2" fillId="2" borderId="2" xfId="0" applyNumberFormat="1" applyFont="1" applyFill="1" applyBorder="1" applyAlignment="1">
      <alignment horizontal="center"/>
    </xf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TEMPERATURAS</a:t>
            </a:r>
            <a:r>
              <a:rPr lang="en-US" baseline="0"/>
              <a:t> 22/11/2012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P6_8!$A$2</c:f>
              <c:strCache>
                <c:ptCount val="1"/>
                <c:pt idx="0">
                  <c:v>PAMPLONA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P6_8!$B$2:$G$2</c:f>
              <c:numCache>
                <c:formatCode>General</c:formatCode>
                <c:ptCount val="6"/>
                <c:pt idx="0">
                  <c:v>3</c:v>
                </c:pt>
                <c:pt idx="1">
                  <c:v>2</c:v>
                </c:pt>
                <c:pt idx="2">
                  <c:v>4</c:v>
                </c:pt>
                <c:pt idx="3">
                  <c:v>10</c:v>
                </c:pt>
                <c:pt idx="4">
                  <c:v>9</c:v>
                </c:pt>
                <c:pt idx="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19-4E53-B53C-59010F894DA5}"/>
            </c:ext>
          </c:extLst>
        </c:ser>
        <c:ser>
          <c:idx val="1"/>
          <c:order val="1"/>
          <c:tx>
            <c:strRef>
              <c:f>P6_8!$A$3</c:f>
              <c:strCache>
                <c:ptCount val="1"/>
                <c:pt idx="0">
                  <c:v>TUDELA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P6_8!$B$3:$G$3</c:f>
              <c:numCache>
                <c:formatCode>General</c:formatCode>
                <c:ptCount val="6"/>
                <c:pt idx="0">
                  <c:v>6</c:v>
                </c:pt>
                <c:pt idx="1">
                  <c:v>4</c:v>
                </c:pt>
                <c:pt idx="2">
                  <c:v>5</c:v>
                </c:pt>
                <c:pt idx="3">
                  <c:v>14</c:v>
                </c:pt>
                <c:pt idx="4">
                  <c:v>11</c:v>
                </c:pt>
                <c:pt idx="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19-4E53-B53C-59010F894DA5}"/>
            </c:ext>
          </c:extLst>
        </c:ser>
        <c:ser>
          <c:idx val="2"/>
          <c:order val="2"/>
          <c:tx>
            <c:strRef>
              <c:f>P6_8!$A$4</c:f>
              <c:strCache>
                <c:ptCount val="1"/>
                <c:pt idx="0">
                  <c:v>TAFALLA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P6_8!$B$4:$G$4</c:f>
              <c:numCache>
                <c:formatCode>General</c:formatCode>
                <c:ptCount val="6"/>
                <c:pt idx="0">
                  <c:v>5</c:v>
                </c:pt>
                <c:pt idx="1">
                  <c:v>3</c:v>
                </c:pt>
                <c:pt idx="2">
                  <c:v>4</c:v>
                </c:pt>
                <c:pt idx="3">
                  <c:v>12</c:v>
                </c:pt>
                <c:pt idx="4">
                  <c:v>10</c:v>
                </c:pt>
                <c:pt idx="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19-4E53-B53C-59010F894DA5}"/>
            </c:ext>
          </c:extLst>
        </c:ser>
        <c:ser>
          <c:idx val="3"/>
          <c:order val="3"/>
          <c:tx>
            <c:strRef>
              <c:f>P6_8!$A$5</c:f>
              <c:strCache>
                <c:ptCount val="1"/>
                <c:pt idx="0">
                  <c:v>ELIZONDO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P6_8!$B$5:$G$5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8</c:v>
                </c:pt>
                <c:pt idx="4">
                  <c:v>7</c:v>
                </c:pt>
                <c:pt idx="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519-4E53-B53C-59010F894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0119872"/>
        <c:axId val="770116608"/>
      </c:lineChart>
      <c:catAx>
        <c:axId val="770119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b="1"/>
                  <a:t>Hora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0116608"/>
        <c:crosses val="autoZero"/>
        <c:auto val="1"/>
        <c:lblAlgn val="ctr"/>
        <c:lblOffset val="100"/>
        <c:noMultiLvlLbl val="0"/>
      </c:catAx>
      <c:valAx>
        <c:axId val="77011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b="1"/>
                  <a:t>Grados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011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cap="none" baseline="0"/>
              <a:t>Evolución de los ingresos, gastos y beneficios 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Gastos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P6_9!$C$13:$F$13</c:f>
              <c:numCache>
                <c:formatCode>#,##0</c:formatCode>
                <c:ptCount val="4"/>
                <c:pt idx="0">
                  <c:v>87310</c:v>
                </c:pt>
                <c:pt idx="1">
                  <c:v>96066</c:v>
                </c:pt>
                <c:pt idx="2">
                  <c:v>89804</c:v>
                </c:pt>
                <c:pt idx="3">
                  <c:v>100602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D4-4C0F-B4EE-29136C5DB27E}"/>
            </c:ext>
          </c:extLst>
        </c:ser>
        <c:ser>
          <c:idx val="1"/>
          <c:order val="1"/>
          <c:tx>
            <c:v>Ingresos</c:v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P6_9!$C$8:$F$8</c:f>
              <c:numCache>
                <c:formatCode>#,##0</c:formatCode>
                <c:ptCount val="4"/>
                <c:pt idx="0">
                  <c:v>105046</c:v>
                </c:pt>
                <c:pt idx="1">
                  <c:v>137246</c:v>
                </c:pt>
                <c:pt idx="2">
                  <c:v>111513</c:v>
                </c:pt>
                <c:pt idx="3">
                  <c:v>119398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D4-4C0F-B4EE-29136C5DB27E}"/>
            </c:ext>
          </c:extLst>
        </c:ser>
        <c:ser>
          <c:idx val="2"/>
          <c:order val="2"/>
          <c:tx>
            <c:v>Beneficios</c:v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P6_9!$C$15:$F$15</c:f>
              <c:numCache>
                <c:formatCode>#,##0</c:formatCode>
                <c:ptCount val="4"/>
                <c:pt idx="0">
                  <c:v>17736</c:v>
                </c:pt>
                <c:pt idx="1">
                  <c:v>41180</c:v>
                </c:pt>
                <c:pt idx="2">
                  <c:v>21709</c:v>
                </c:pt>
                <c:pt idx="3">
                  <c:v>18796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D4-4C0F-B4EE-29136C5DB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592447824"/>
        <c:axId val="592450448"/>
      </c:lineChart>
      <c:catAx>
        <c:axId val="592447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Trimestres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92450448"/>
        <c:crosses val="autoZero"/>
        <c:auto val="1"/>
        <c:lblAlgn val="ctr"/>
        <c:lblOffset val="100"/>
        <c:noMultiLvlLbl val="0"/>
      </c:catAx>
      <c:valAx>
        <c:axId val="5924504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euros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92447824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Evolución</a:t>
            </a:r>
            <a:r>
              <a:rPr lang="es-ES" baseline="0"/>
              <a:t> notas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CRISTINA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4FBF-45FD-91C7-88C0DED27213}"/>
              </c:ext>
            </c:extLst>
          </c:dPt>
          <c:dPt>
            <c:idx val="5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4FBF-45FD-91C7-88C0DED27213}"/>
              </c:ext>
            </c:extLst>
          </c:dPt>
          <c:cat>
            <c:strRef>
              <c:f>P6_10!$B$2:$G$2</c:f>
              <c:strCache>
                <c:ptCount val="6"/>
                <c:pt idx="0">
                  <c:v>EVA.1</c:v>
                </c:pt>
                <c:pt idx="1">
                  <c:v>EVA.2</c:v>
                </c:pt>
                <c:pt idx="2">
                  <c:v>EVA.3</c:v>
                </c:pt>
                <c:pt idx="3">
                  <c:v>EVA.4</c:v>
                </c:pt>
                <c:pt idx="4">
                  <c:v>EVA.5</c:v>
                </c:pt>
                <c:pt idx="5">
                  <c:v>FINAL</c:v>
                </c:pt>
              </c:strCache>
            </c:strRef>
          </c:cat>
          <c:val>
            <c:numRef>
              <c:f>P6_10!$B$3:$G$3</c:f>
              <c:numCache>
                <c:formatCode>General</c:formatCode>
                <c:ptCount val="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1B-4EBC-A491-D8E5C98DED86}"/>
            </c:ext>
          </c:extLst>
        </c:ser>
        <c:ser>
          <c:idx val="1"/>
          <c:order val="1"/>
          <c:tx>
            <c:v>MARTA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P6_10!$B$2:$G$2</c:f>
              <c:strCache>
                <c:ptCount val="6"/>
                <c:pt idx="0">
                  <c:v>EVA.1</c:v>
                </c:pt>
                <c:pt idx="1">
                  <c:v>EVA.2</c:v>
                </c:pt>
                <c:pt idx="2">
                  <c:v>EVA.3</c:v>
                </c:pt>
                <c:pt idx="3">
                  <c:v>EVA.4</c:v>
                </c:pt>
                <c:pt idx="4">
                  <c:v>EVA.5</c:v>
                </c:pt>
                <c:pt idx="5">
                  <c:v>FINAL</c:v>
                </c:pt>
              </c:strCache>
            </c:strRef>
          </c:cat>
          <c:val>
            <c:numRef>
              <c:f>P6_10!$B$4:$G$4</c:f>
              <c:numCache>
                <c:formatCode>General</c:formatCode>
                <c:ptCount val="6"/>
                <c:pt idx="0">
                  <c:v>9</c:v>
                </c:pt>
                <c:pt idx="1">
                  <c:v>6</c:v>
                </c:pt>
                <c:pt idx="2">
                  <c:v>6</c:v>
                </c:pt>
                <c:pt idx="3">
                  <c:v>8</c:v>
                </c:pt>
                <c:pt idx="4">
                  <c:v>5</c:v>
                </c:pt>
                <c:pt idx="5">
                  <c:v>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1B-4EBC-A491-D8E5C98DED86}"/>
            </c:ext>
          </c:extLst>
        </c:ser>
        <c:ser>
          <c:idx val="2"/>
          <c:order val="2"/>
          <c:tx>
            <c:v>RAQUEL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P6_10!$B$2:$G$2</c:f>
              <c:strCache>
                <c:ptCount val="6"/>
                <c:pt idx="0">
                  <c:v>EVA.1</c:v>
                </c:pt>
                <c:pt idx="1">
                  <c:v>EVA.2</c:v>
                </c:pt>
                <c:pt idx="2">
                  <c:v>EVA.3</c:v>
                </c:pt>
                <c:pt idx="3">
                  <c:v>EVA.4</c:v>
                </c:pt>
                <c:pt idx="4">
                  <c:v>EVA.5</c:v>
                </c:pt>
                <c:pt idx="5">
                  <c:v>FINAL</c:v>
                </c:pt>
              </c:strCache>
            </c:strRef>
          </c:cat>
          <c:val>
            <c:numRef>
              <c:f>P6_10!$B$5:$G$5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8</c:v>
                </c:pt>
                <c:pt idx="3">
                  <c:v>6</c:v>
                </c:pt>
                <c:pt idx="4">
                  <c:v>3</c:v>
                </c:pt>
                <c:pt idx="5">
                  <c:v>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1B-4EBC-A491-D8E5C98DED86}"/>
            </c:ext>
          </c:extLst>
        </c:ser>
        <c:ser>
          <c:idx val="3"/>
          <c:order val="3"/>
          <c:tx>
            <c:v>ANA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P6_10!$B$2:$G$2</c:f>
              <c:strCache>
                <c:ptCount val="6"/>
                <c:pt idx="0">
                  <c:v>EVA.1</c:v>
                </c:pt>
                <c:pt idx="1">
                  <c:v>EVA.2</c:v>
                </c:pt>
                <c:pt idx="2">
                  <c:v>EVA.3</c:v>
                </c:pt>
                <c:pt idx="3">
                  <c:v>EVA.4</c:v>
                </c:pt>
                <c:pt idx="4">
                  <c:v>EVA.5</c:v>
                </c:pt>
                <c:pt idx="5">
                  <c:v>FINAL</c:v>
                </c:pt>
              </c:strCache>
            </c:strRef>
          </c:cat>
          <c:val>
            <c:numRef>
              <c:f>P6_10!$B$6:$G$6</c:f>
              <c:numCache>
                <c:formatCode>General</c:formatCode>
                <c:ptCount val="6"/>
                <c:pt idx="0">
                  <c:v>8</c:v>
                </c:pt>
                <c:pt idx="1">
                  <c:v>5</c:v>
                </c:pt>
                <c:pt idx="2">
                  <c:v>6</c:v>
                </c:pt>
                <c:pt idx="3">
                  <c:v>9</c:v>
                </c:pt>
                <c:pt idx="4">
                  <c:v>8</c:v>
                </c:pt>
                <c:pt idx="5">
                  <c:v>7.2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1B-4EBC-A491-D8E5C98DED86}"/>
            </c:ext>
          </c:extLst>
        </c:ser>
        <c:ser>
          <c:idx val="4"/>
          <c:order val="4"/>
          <c:tx>
            <c:v>LUIS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P6_10!$B$2:$G$2</c:f>
              <c:strCache>
                <c:ptCount val="6"/>
                <c:pt idx="0">
                  <c:v>EVA.1</c:v>
                </c:pt>
                <c:pt idx="1">
                  <c:v>EVA.2</c:v>
                </c:pt>
                <c:pt idx="2">
                  <c:v>EVA.3</c:v>
                </c:pt>
                <c:pt idx="3">
                  <c:v>EVA.4</c:v>
                </c:pt>
                <c:pt idx="4">
                  <c:v>EVA.5</c:v>
                </c:pt>
                <c:pt idx="5">
                  <c:v>FINAL</c:v>
                </c:pt>
              </c:strCache>
            </c:strRef>
          </c:cat>
          <c:val>
            <c:numRef>
              <c:f>P6_10!$B$7:$G$7</c:f>
              <c:numCache>
                <c:formatCode>General</c:formatCode>
                <c:ptCount val="6"/>
                <c:pt idx="0">
                  <c:v>7</c:v>
                </c:pt>
                <c:pt idx="1">
                  <c:v>9.4</c:v>
                </c:pt>
                <c:pt idx="2">
                  <c:v>8</c:v>
                </c:pt>
                <c:pt idx="3">
                  <c:v>5</c:v>
                </c:pt>
                <c:pt idx="4">
                  <c:v>9</c:v>
                </c:pt>
                <c:pt idx="5">
                  <c:v>7.68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41B-4EBC-A491-D8E5C98DED86}"/>
            </c:ext>
          </c:extLst>
        </c:ser>
        <c:ser>
          <c:idx val="5"/>
          <c:order val="5"/>
          <c:tx>
            <c:v>ÁNGEL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P6_10!$B$2:$G$2</c:f>
              <c:strCache>
                <c:ptCount val="6"/>
                <c:pt idx="0">
                  <c:v>EVA.1</c:v>
                </c:pt>
                <c:pt idx="1">
                  <c:v>EVA.2</c:v>
                </c:pt>
                <c:pt idx="2">
                  <c:v>EVA.3</c:v>
                </c:pt>
                <c:pt idx="3">
                  <c:v>EVA.4</c:v>
                </c:pt>
                <c:pt idx="4">
                  <c:v>EVA.5</c:v>
                </c:pt>
                <c:pt idx="5">
                  <c:v>FINAL</c:v>
                </c:pt>
              </c:strCache>
            </c:strRef>
          </c:cat>
          <c:val>
            <c:numRef>
              <c:f>P6_10!$B$8:$G$8</c:f>
              <c:numCache>
                <c:formatCode>General</c:formatCode>
                <c:ptCount val="6"/>
                <c:pt idx="0">
                  <c:v>9</c:v>
                </c:pt>
                <c:pt idx="1">
                  <c:v>5.2</c:v>
                </c:pt>
                <c:pt idx="2">
                  <c:v>8</c:v>
                </c:pt>
                <c:pt idx="3">
                  <c:v>7</c:v>
                </c:pt>
                <c:pt idx="4">
                  <c:v>3</c:v>
                </c:pt>
                <c:pt idx="5">
                  <c:v>6.44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41B-4EBC-A491-D8E5C98DED86}"/>
            </c:ext>
          </c:extLst>
        </c:ser>
        <c:ser>
          <c:idx val="6"/>
          <c:order val="6"/>
          <c:tx>
            <c:v>MIKEL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P6_10!$B$2:$G$2</c:f>
              <c:strCache>
                <c:ptCount val="6"/>
                <c:pt idx="0">
                  <c:v>EVA.1</c:v>
                </c:pt>
                <c:pt idx="1">
                  <c:v>EVA.2</c:v>
                </c:pt>
                <c:pt idx="2">
                  <c:v>EVA.3</c:v>
                </c:pt>
                <c:pt idx="3">
                  <c:v>EVA.4</c:v>
                </c:pt>
                <c:pt idx="4">
                  <c:v>EVA.5</c:v>
                </c:pt>
                <c:pt idx="5">
                  <c:v>FINAL</c:v>
                </c:pt>
              </c:strCache>
            </c:strRef>
          </c:cat>
          <c:val>
            <c:numRef>
              <c:f>P6_10!$B$9:$G$9</c:f>
              <c:numCache>
                <c:formatCode>General</c:formatCode>
                <c:ptCount val="6"/>
                <c:pt idx="0">
                  <c:v>6</c:v>
                </c:pt>
                <c:pt idx="1">
                  <c:v>6.8</c:v>
                </c:pt>
                <c:pt idx="2">
                  <c:v>5</c:v>
                </c:pt>
                <c:pt idx="3">
                  <c:v>3</c:v>
                </c:pt>
                <c:pt idx="4">
                  <c:v>2</c:v>
                </c:pt>
                <c:pt idx="5">
                  <c:v>4.5599999999999996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41B-4EBC-A491-D8E5C98DED86}"/>
            </c:ext>
          </c:extLst>
        </c:ser>
        <c:ser>
          <c:idx val="7"/>
          <c:order val="7"/>
          <c:tx>
            <c:v>LAURA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P6_10!$B$2:$G$2</c:f>
              <c:strCache>
                <c:ptCount val="6"/>
                <c:pt idx="0">
                  <c:v>EVA.1</c:v>
                </c:pt>
                <c:pt idx="1">
                  <c:v>EVA.2</c:v>
                </c:pt>
                <c:pt idx="2">
                  <c:v>EVA.3</c:v>
                </c:pt>
                <c:pt idx="3">
                  <c:v>EVA.4</c:v>
                </c:pt>
                <c:pt idx="4">
                  <c:v>EVA.5</c:v>
                </c:pt>
                <c:pt idx="5">
                  <c:v>FINAL</c:v>
                </c:pt>
              </c:strCache>
            </c:strRef>
          </c:cat>
          <c:val>
            <c:numRef>
              <c:f>P6_10!$B$10:$G$10</c:f>
              <c:numCache>
                <c:formatCode>General</c:formatCode>
                <c:ptCount val="6"/>
                <c:pt idx="0">
                  <c:v>4</c:v>
                </c:pt>
                <c:pt idx="1">
                  <c:v>2</c:v>
                </c:pt>
                <c:pt idx="2">
                  <c:v>3</c:v>
                </c:pt>
                <c:pt idx="3">
                  <c:v>9</c:v>
                </c:pt>
                <c:pt idx="4">
                  <c:v>0</c:v>
                </c:pt>
                <c:pt idx="5">
                  <c:v>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41B-4EBC-A491-D8E5C98DED86}"/>
            </c:ext>
          </c:extLst>
        </c:ser>
        <c:ser>
          <c:idx val="8"/>
          <c:order val="8"/>
          <c:tx>
            <c:v>IÑAKI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P6_10!$B$2:$G$2</c:f>
              <c:strCache>
                <c:ptCount val="6"/>
                <c:pt idx="0">
                  <c:v>EVA.1</c:v>
                </c:pt>
                <c:pt idx="1">
                  <c:v>EVA.2</c:v>
                </c:pt>
                <c:pt idx="2">
                  <c:v>EVA.3</c:v>
                </c:pt>
                <c:pt idx="3">
                  <c:v>EVA.4</c:v>
                </c:pt>
                <c:pt idx="4">
                  <c:v>EVA.5</c:v>
                </c:pt>
                <c:pt idx="5">
                  <c:v>FINAL</c:v>
                </c:pt>
              </c:strCache>
            </c:strRef>
          </c:cat>
          <c:val>
            <c:numRef>
              <c:f>P6_10!$B$11:$G$11</c:f>
              <c:numCache>
                <c:formatCode>General</c:formatCode>
                <c:ptCount val="6"/>
                <c:pt idx="0">
                  <c:v>7</c:v>
                </c:pt>
                <c:pt idx="1">
                  <c:v>3</c:v>
                </c:pt>
                <c:pt idx="2">
                  <c:v>7</c:v>
                </c:pt>
                <c:pt idx="3">
                  <c:v>3</c:v>
                </c:pt>
                <c:pt idx="4">
                  <c:v>7</c:v>
                </c:pt>
                <c:pt idx="5">
                  <c:v>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41B-4EBC-A491-D8E5C98DED86}"/>
            </c:ext>
          </c:extLst>
        </c:ser>
        <c:ser>
          <c:idx val="9"/>
          <c:order val="9"/>
          <c:tx>
            <c:v>PEDRO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P6_10!$B$2:$G$2</c:f>
              <c:strCache>
                <c:ptCount val="6"/>
                <c:pt idx="0">
                  <c:v>EVA.1</c:v>
                </c:pt>
                <c:pt idx="1">
                  <c:v>EVA.2</c:v>
                </c:pt>
                <c:pt idx="2">
                  <c:v>EVA.3</c:v>
                </c:pt>
                <c:pt idx="3">
                  <c:v>EVA.4</c:v>
                </c:pt>
                <c:pt idx="4">
                  <c:v>EVA.5</c:v>
                </c:pt>
                <c:pt idx="5">
                  <c:v>FINAL</c:v>
                </c:pt>
              </c:strCache>
            </c:strRef>
          </c:cat>
          <c:val>
            <c:numRef>
              <c:f>P6_10!$B$12:$G$12</c:f>
              <c:numCache>
                <c:formatCode>General</c:formatCode>
                <c:ptCount val="6"/>
                <c:pt idx="0">
                  <c:v>8</c:v>
                </c:pt>
                <c:pt idx="1">
                  <c:v>7</c:v>
                </c:pt>
                <c:pt idx="2">
                  <c:v>8</c:v>
                </c:pt>
                <c:pt idx="3">
                  <c:v>7</c:v>
                </c:pt>
                <c:pt idx="4">
                  <c:v>9</c:v>
                </c:pt>
                <c:pt idx="5">
                  <c:v>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41B-4EBC-A491-D8E5C98DED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4740088"/>
        <c:axId val="592452416"/>
      </c:lineChart>
      <c:catAx>
        <c:axId val="594740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92452416"/>
        <c:crosses val="autoZero"/>
        <c:auto val="1"/>
        <c:lblAlgn val="ctr"/>
        <c:lblOffset val="100"/>
        <c:noMultiLvlLbl val="0"/>
      </c:catAx>
      <c:valAx>
        <c:axId val="59245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94740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752475</xdr:colOff>
      <xdr:row>7</xdr:row>
      <xdr:rowOff>14287</xdr:rowOff>
    </xdr:from>
    <xdr:to>
      <xdr:col>6</xdr:col>
      <xdr:colOff>752475</xdr:colOff>
      <xdr:row>21</xdr:row>
      <xdr:rowOff>90487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2</xdr:row>
      <xdr:rowOff>138112</xdr:rowOff>
    </xdr:from>
    <xdr:to>
      <xdr:col>12</xdr:col>
      <xdr:colOff>752475</xdr:colOff>
      <xdr:row>17</xdr:row>
      <xdr:rowOff>23812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E22EB9D-57B5-46CA-B27B-AE030C38E5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4761</xdr:rowOff>
    </xdr:from>
    <xdr:to>
      <xdr:col>14</xdr:col>
      <xdr:colOff>0</xdr:colOff>
      <xdr:row>15</xdr:row>
      <xdr:rowOff>80961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3D0C78D-4E17-4431-B25F-255ED4E029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9"/>
  <sheetViews>
    <sheetView topLeftCell="A7" workbookViewId="0">
      <selection activeCell="C7" sqref="C7"/>
    </sheetView>
  </sheetViews>
  <sheetFormatPr baseColWidth="10" defaultRowHeight="15" x14ac:dyDescent="0.25"/>
  <cols>
    <col min="2" max="2" width="14.28515625" customWidth="1"/>
    <col min="3" max="3" width="16" customWidth="1"/>
  </cols>
  <sheetData>
    <row r="2" spans="2:3" x14ac:dyDescent="0.25">
      <c r="B2" s="1"/>
      <c r="C2" s="1"/>
    </row>
    <row r="3" spans="2:3" x14ac:dyDescent="0.25">
      <c r="B3" s="9" t="s">
        <v>0</v>
      </c>
      <c r="C3" s="8">
        <v>4</v>
      </c>
    </row>
    <row r="4" spans="2:3" x14ac:dyDescent="0.25">
      <c r="B4" s="9" t="s">
        <v>1</v>
      </c>
      <c r="C4" s="8">
        <v>2</v>
      </c>
    </row>
    <row r="5" spans="2:3" x14ac:dyDescent="0.25">
      <c r="B5" s="9" t="s">
        <v>2</v>
      </c>
      <c r="C5" s="8">
        <v>3</v>
      </c>
    </row>
    <row r="6" spans="2:3" x14ac:dyDescent="0.25">
      <c r="B6" s="10"/>
      <c r="C6" s="1"/>
    </row>
    <row r="7" spans="2:3" x14ac:dyDescent="0.25">
      <c r="B7" s="9" t="s">
        <v>3</v>
      </c>
      <c r="C7" s="8">
        <f xml:space="preserve"> POWER(C3,2) - 4*(C4*C5)</f>
        <v>-8</v>
      </c>
    </row>
    <row r="8" spans="2:3" x14ac:dyDescent="0.25">
      <c r="B8" s="1"/>
      <c r="C8" s="1"/>
    </row>
    <row r="9" spans="2:3" x14ac:dyDescent="0.25">
      <c r="B9" s="1"/>
      <c r="C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0"/>
  <sheetViews>
    <sheetView topLeftCell="B1" workbookViewId="0">
      <selection activeCell="G18" sqref="G18"/>
    </sheetView>
  </sheetViews>
  <sheetFormatPr baseColWidth="10" defaultRowHeight="15" x14ac:dyDescent="0.25"/>
  <cols>
    <col min="1" max="2" width="11.42578125" style="1"/>
    <col min="3" max="3" width="27.85546875" style="1" customWidth="1"/>
    <col min="4" max="4" width="15.42578125" style="1" customWidth="1"/>
    <col min="5" max="5" width="11.42578125" style="1"/>
    <col min="6" max="6" width="17.140625" style="1" customWidth="1"/>
    <col min="7" max="16384" width="11.42578125" style="1"/>
  </cols>
  <sheetData>
    <row r="2" spans="2:7" ht="21.75" customHeight="1" x14ac:dyDescent="0.25">
      <c r="B2" s="20" t="s">
        <v>4</v>
      </c>
      <c r="C2" s="20" t="s">
        <v>5</v>
      </c>
      <c r="D2" s="9" t="s">
        <v>128</v>
      </c>
      <c r="E2" s="9" t="s">
        <v>6</v>
      </c>
      <c r="F2" s="9" t="s">
        <v>7</v>
      </c>
    </row>
    <row r="3" spans="2:7" x14ac:dyDescent="0.25">
      <c r="B3" s="24" t="s">
        <v>118</v>
      </c>
      <c r="C3" s="23" t="s">
        <v>123</v>
      </c>
      <c r="D3" s="19">
        <v>841.4</v>
      </c>
      <c r="E3" s="17">
        <v>1</v>
      </c>
      <c r="F3" s="16">
        <f xml:space="preserve"> D3*E3</f>
        <v>841.4</v>
      </c>
    </row>
    <row r="4" spans="2:7" x14ac:dyDescent="0.25">
      <c r="B4" s="21" t="s">
        <v>122</v>
      </c>
      <c r="C4" s="22" t="s">
        <v>124</v>
      </c>
      <c r="D4" s="19">
        <v>370.5</v>
      </c>
      <c r="E4" s="17">
        <v>1</v>
      </c>
      <c r="F4" s="16">
        <f t="shared" ref="F4:F7" si="0" xml:space="preserve"> D4*E4</f>
        <v>370.5</v>
      </c>
    </row>
    <row r="5" spans="2:7" x14ac:dyDescent="0.25">
      <c r="B5" s="21" t="s">
        <v>120</v>
      </c>
      <c r="C5" s="22" t="s">
        <v>125</v>
      </c>
      <c r="D5" s="19">
        <v>150.25</v>
      </c>
      <c r="E5" s="17">
        <v>4</v>
      </c>
      <c r="F5" s="16">
        <f t="shared" si="0"/>
        <v>601</v>
      </c>
    </row>
    <row r="6" spans="2:7" x14ac:dyDescent="0.25">
      <c r="B6" s="21" t="s">
        <v>119</v>
      </c>
      <c r="C6" s="22" t="s">
        <v>126</v>
      </c>
      <c r="D6" s="19">
        <v>3606</v>
      </c>
      <c r="E6" s="17">
        <v>2</v>
      </c>
      <c r="F6" s="16">
        <f t="shared" si="0"/>
        <v>7212</v>
      </c>
    </row>
    <row r="7" spans="2:7" x14ac:dyDescent="0.25">
      <c r="B7" s="25" t="s">
        <v>121</v>
      </c>
      <c r="C7" s="26" t="s">
        <v>127</v>
      </c>
      <c r="D7" s="19">
        <v>480.8</v>
      </c>
      <c r="E7" s="17">
        <v>3</v>
      </c>
      <c r="F7" s="16">
        <f t="shared" si="0"/>
        <v>1442.4</v>
      </c>
    </row>
    <row r="8" spans="2:7" x14ac:dyDescent="0.25">
      <c r="B8" s="41"/>
      <c r="C8" s="42"/>
      <c r="D8" s="68" t="s">
        <v>8</v>
      </c>
      <c r="E8" s="68"/>
      <c r="F8" s="16">
        <f>SUM(F3:F7)</f>
        <v>10467.299999999999</v>
      </c>
    </row>
    <row r="9" spans="2:7" x14ac:dyDescent="0.25">
      <c r="B9" s="41"/>
      <c r="C9" s="59"/>
      <c r="D9" s="69">
        <v>0.21</v>
      </c>
      <c r="E9" s="67" t="s">
        <v>157</v>
      </c>
      <c r="F9" s="19">
        <f xml:space="preserve"> F8*D9</f>
        <v>2198.1329999999998</v>
      </c>
    </row>
    <row r="10" spans="2:7" x14ac:dyDescent="0.25">
      <c r="B10" s="43"/>
      <c r="C10" s="44"/>
      <c r="D10" s="63" t="s">
        <v>9</v>
      </c>
      <c r="E10" s="63"/>
      <c r="F10" s="18">
        <f>SUM(F8:F9)</f>
        <v>12665.432999999999</v>
      </c>
      <c r="G10" s="11"/>
    </row>
  </sheetData>
  <mergeCells count="3">
    <mergeCell ref="D8:E8"/>
    <mergeCell ref="D10:E10"/>
    <mergeCell ref="B8:C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19"/>
  <sheetViews>
    <sheetView topLeftCell="A4" workbookViewId="0">
      <selection activeCell="E15" sqref="E15"/>
    </sheetView>
  </sheetViews>
  <sheetFormatPr baseColWidth="10" defaultRowHeight="15" x14ac:dyDescent="0.25"/>
  <cols>
    <col min="2" max="2" width="18.85546875" customWidth="1"/>
    <col min="3" max="3" width="12" customWidth="1"/>
  </cols>
  <sheetData>
    <row r="2" spans="1:4" x14ac:dyDescent="0.25">
      <c r="A2" s="45" t="s">
        <v>10</v>
      </c>
      <c r="B2" s="46"/>
      <c r="C2" s="46"/>
      <c r="D2" s="47"/>
    </row>
    <row r="3" spans="1:4" x14ac:dyDescent="0.25">
      <c r="A3" s="5" t="s">
        <v>129</v>
      </c>
      <c r="B3" s="5" t="s">
        <v>11</v>
      </c>
      <c r="C3" s="5" t="s">
        <v>12</v>
      </c>
      <c r="D3" s="5" t="s">
        <v>13</v>
      </c>
    </row>
    <row r="4" spans="1:4" x14ac:dyDescent="0.25">
      <c r="A4" s="48"/>
      <c r="B4" s="49"/>
      <c r="C4" s="49"/>
      <c r="D4" s="50"/>
    </row>
    <row r="5" spans="1:4" x14ac:dyDescent="0.25">
      <c r="A5" s="5" t="s">
        <v>130</v>
      </c>
      <c r="B5" s="27">
        <v>46.16</v>
      </c>
      <c r="C5" s="27">
        <v>29.69</v>
      </c>
      <c r="D5" s="27">
        <v>33.869999999999997</v>
      </c>
    </row>
    <row r="6" spans="1:4" x14ac:dyDescent="0.25">
      <c r="A6" s="5" t="s">
        <v>17</v>
      </c>
      <c r="B6" s="27">
        <v>12.02</v>
      </c>
      <c r="C6" s="27">
        <v>2.1</v>
      </c>
      <c r="D6" s="27">
        <v>2.16</v>
      </c>
    </row>
    <row r="7" spans="1:4" x14ac:dyDescent="0.25">
      <c r="A7" s="4"/>
      <c r="B7" s="4"/>
      <c r="C7" s="4"/>
      <c r="D7" s="4"/>
    </row>
    <row r="8" spans="1:4" x14ac:dyDescent="0.25">
      <c r="A8" s="4"/>
      <c r="B8" s="4"/>
      <c r="C8" s="4"/>
      <c r="D8" s="4"/>
    </row>
    <row r="9" spans="1:4" x14ac:dyDescent="0.25">
      <c r="A9" s="45" t="s">
        <v>14</v>
      </c>
      <c r="B9" s="46"/>
      <c r="C9" s="46"/>
      <c r="D9" s="47"/>
    </row>
    <row r="10" spans="1:4" x14ac:dyDescent="0.25">
      <c r="A10" s="48"/>
      <c r="B10" s="49"/>
      <c r="C10" s="49"/>
      <c r="D10" s="50"/>
    </row>
    <row r="11" spans="1:4" x14ac:dyDescent="0.25">
      <c r="A11" s="5" t="s">
        <v>15</v>
      </c>
      <c r="B11" s="5">
        <v>3</v>
      </c>
      <c r="C11" s="5">
        <v>1</v>
      </c>
      <c r="D11" s="5">
        <v>0</v>
      </c>
    </row>
    <row r="12" spans="1:4" x14ac:dyDescent="0.25">
      <c r="A12" s="48"/>
      <c r="B12" s="49"/>
      <c r="C12" s="49"/>
      <c r="D12" s="50"/>
    </row>
    <row r="13" spans="1:4" x14ac:dyDescent="0.25">
      <c r="A13" s="5" t="s">
        <v>16</v>
      </c>
      <c r="B13" s="27">
        <f>B11*B5 + C11*C5+D11*D5</f>
        <v>168.17</v>
      </c>
      <c r="C13" s="5"/>
      <c r="D13" s="5"/>
    </row>
    <row r="14" spans="1:4" x14ac:dyDescent="0.25">
      <c r="A14" s="5" t="s">
        <v>17</v>
      </c>
      <c r="B14" s="27">
        <f xml:space="preserve"> B11*B6+C11*C6+D11*D6</f>
        <v>38.160000000000004</v>
      </c>
      <c r="C14" s="7" t="s">
        <v>18</v>
      </c>
      <c r="D14" s="27">
        <f>SUM(B13:B14)</f>
        <v>206.32999999999998</v>
      </c>
    </row>
    <row r="15" spans="1:4" x14ac:dyDescent="0.25">
      <c r="A15" s="52"/>
      <c r="B15" s="53"/>
      <c r="C15" s="5"/>
      <c r="D15" s="5"/>
    </row>
    <row r="16" spans="1:4" x14ac:dyDescent="0.25">
      <c r="A16" s="41"/>
      <c r="B16" s="42"/>
      <c r="C16" s="39" t="s">
        <v>19</v>
      </c>
      <c r="D16" s="51">
        <f>D14*C17</f>
        <v>43.329299999999996</v>
      </c>
    </row>
    <row r="17" spans="1:4" x14ac:dyDescent="0.25">
      <c r="A17" s="41"/>
      <c r="B17" s="42"/>
      <c r="C17" s="36">
        <v>0.21</v>
      </c>
      <c r="D17" s="51"/>
    </row>
    <row r="18" spans="1:4" x14ac:dyDescent="0.25">
      <c r="A18" s="41"/>
      <c r="B18" s="42"/>
      <c r="C18" s="5"/>
      <c r="D18" s="5"/>
    </row>
    <row r="19" spans="1:4" x14ac:dyDescent="0.25">
      <c r="A19" s="43"/>
      <c r="B19" s="44"/>
      <c r="C19" s="7" t="s">
        <v>20</v>
      </c>
      <c r="D19" s="27">
        <f>SUM(D14:D17)</f>
        <v>249.65929999999997</v>
      </c>
    </row>
  </sheetData>
  <mergeCells count="7">
    <mergeCell ref="A2:D2"/>
    <mergeCell ref="A12:D12"/>
    <mergeCell ref="D16:D17"/>
    <mergeCell ref="A15:B19"/>
    <mergeCell ref="A4:D4"/>
    <mergeCell ref="A10:D10"/>
    <mergeCell ref="A9:D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10"/>
  <sheetViews>
    <sheetView topLeftCell="A28" workbookViewId="0">
      <selection activeCell="F4" sqref="F4"/>
    </sheetView>
  </sheetViews>
  <sheetFormatPr baseColWidth="10" defaultRowHeight="15" x14ac:dyDescent="0.25"/>
  <cols>
    <col min="1" max="1" width="18.5703125" style="10" customWidth="1"/>
    <col min="2" max="16384" width="11.42578125" style="1"/>
  </cols>
  <sheetData>
    <row r="2" spans="1:6" s="29" customFormat="1" x14ac:dyDescent="0.25">
      <c r="A2" s="28"/>
      <c r="B2" s="28" t="s">
        <v>21</v>
      </c>
      <c r="C2" s="28" t="s">
        <v>22</v>
      </c>
      <c r="D2" s="28" t="s">
        <v>158</v>
      </c>
      <c r="E2" s="28" t="s">
        <v>18</v>
      </c>
      <c r="F2" s="28" t="s">
        <v>23</v>
      </c>
    </row>
    <row r="3" spans="1:6" x14ac:dyDescent="0.25">
      <c r="A3" s="54"/>
      <c r="B3" s="55"/>
      <c r="C3" s="55"/>
      <c r="D3" s="55"/>
      <c r="E3" s="55"/>
      <c r="F3" s="56"/>
    </row>
    <row r="4" spans="1:6" x14ac:dyDescent="0.25">
      <c r="A4" s="70" t="s">
        <v>159</v>
      </c>
      <c r="B4" s="8">
        <v>55</v>
      </c>
      <c r="C4" s="8">
        <v>31</v>
      </c>
      <c r="D4" s="8">
        <v>46</v>
      </c>
      <c r="E4" s="8">
        <f>SUM(B4:D4)</f>
        <v>132</v>
      </c>
      <c r="F4" s="8">
        <f>3*B4+2*C4+1*D4</f>
        <v>273</v>
      </c>
    </row>
    <row r="5" spans="1:6" x14ac:dyDescent="0.25">
      <c r="A5" s="70" t="s">
        <v>24</v>
      </c>
      <c r="B5" s="8">
        <v>36</v>
      </c>
      <c r="C5" s="8">
        <v>31</v>
      </c>
      <c r="D5" s="8">
        <v>27</v>
      </c>
      <c r="E5" s="8">
        <f t="shared" ref="E5:E10" si="0">SUM(B5:D5)</f>
        <v>94</v>
      </c>
      <c r="F5" s="8">
        <f t="shared" ref="F5:F10" si="1">3*B5+2*C5+1*D5</f>
        <v>197</v>
      </c>
    </row>
    <row r="6" spans="1:6" x14ac:dyDescent="0.25">
      <c r="A6" s="70" t="s">
        <v>25</v>
      </c>
      <c r="B6" s="8">
        <v>11</v>
      </c>
      <c r="C6" s="8">
        <v>14</v>
      </c>
      <c r="D6" s="8">
        <v>15</v>
      </c>
      <c r="E6" s="8">
        <f t="shared" si="0"/>
        <v>40</v>
      </c>
      <c r="F6" s="8">
        <f t="shared" si="1"/>
        <v>76</v>
      </c>
    </row>
    <row r="7" spans="1:6" x14ac:dyDescent="0.25">
      <c r="A7" s="70" t="s">
        <v>26</v>
      </c>
      <c r="B7" s="8">
        <v>5</v>
      </c>
      <c r="C7" s="8">
        <v>11</v>
      </c>
      <c r="D7" s="8">
        <v>12</v>
      </c>
      <c r="E7" s="8">
        <f t="shared" si="0"/>
        <v>28</v>
      </c>
      <c r="F7" s="8">
        <f t="shared" si="1"/>
        <v>49</v>
      </c>
    </row>
    <row r="8" spans="1:6" x14ac:dyDescent="0.25">
      <c r="A8" s="70" t="s">
        <v>27</v>
      </c>
      <c r="B8" s="8">
        <v>7</v>
      </c>
      <c r="C8" s="8">
        <v>11</v>
      </c>
      <c r="D8" s="8">
        <v>6</v>
      </c>
      <c r="E8" s="8">
        <f t="shared" si="0"/>
        <v>24</v>
      </c>
      <c r="F8" s="8">
        <f t="shared" si="1"/>
        <v>49</v>
      </c>
    </row>
    <row r="9" spans="1:6" x14ac:dyDescent="0.25">
      <c r="A9" s="70" t="s">
        <v>28</v>
      </c>
      <c r="B9" s="8">
        <v>5</v>
      </c>
      <c r="C9" s="8">
        <v>10</v>
      </c>
      <c r="D9" s="8">
        <v>9</v>
      </c>
      <c r="E9" s="8">
        <f t="shared" si="0"/>
        <v>24</v>
      </c>
      <c r="F9" s="8">
        <f t="shared" si="1"/>
        <v>44</v>
      </c>
    </row>
    <row r="10" spans="1:6" x14ac:dyDescent="0.25">
      <c r="A10" s="70" t="s">
        <v>29</v>
      </c>
      <c r="B10" s="8">
        <v>6</v>
      </c>
      <c r="C10" s="8">
        <v>4</v>
      </c>
      <c r="D10" s="8">
        <v>6</v>
      </c>
      <c r="E10" s="8">
        <f t="shared" si="0"/>
        <v>16</v>
      </c>
      <c r="F10" s="8">
        <f t="shared" si="1"/>
        <v>32</v>
      </c>
    </row>
  </sheetData>
  <mergeCells count="1">
    <mergeCell ref="A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F9"/>
  <sheetViews>
    <sheetView workbookViewId="0">
      <selection activeCell="D9" sqref="D9"/>
    </sheetView>
  </sheetViews>
  <sheetFormatPr baseColWidth="10" defaultRowHeight="15" x14ac:dyDescent="0.25"/>
  <cols>
    <col min="1" max="1" width="20" style="10" customWidth="1"/>
    <col min="2" max="5" width="12" style="1" bestFit="1" customWidth="1"/>
    <col min="6" max="6" width="16.28515625" style="1" customWidth="1"/>
    <col min="7" max="16384" width="11.42578125" style="1"/>
  </cols>
  <sheetData>
    <row r="2" spans="1:6" s="29" customFormat="1" x14ac:dyDescent="0.25">
      <c r="A2" s="28"/>
      <c r="B2" s="28" t="s">
        <v>30</v>
      </c>
      <c r="C2" s="28" t="s">
        <v>31</v>
      </c>
      <c r="D2" s="28" t="s">
        <v>32</v>
      </c>
      <c r="E2" s="28" t="s">
        <v>33</v>
      </c>
      <c r="F2" s="28" t="s">
        <v>34</v>
      </c>
    </row>
    <row r="3" spans="1:6" x14ac:dyDescent="0.25">
      <c r="A3" s="9" t="s">
        <v>36</v>
      </c>
      <c r="B3" s="31">
        <v>8113.66</v>
      </c>
      <c r="C3" s="31">
        <v>8113.66</v>
      </c>
      <c r="D3" s="31">
        <v>12921.76</v>
      </c>
      <c r="E3" s="31">
        <v>11118.72</v>
      </c>
      <c r="F3" s="31">
        <f>SUM(B3:E3)</f>
        <v>40267.800000000003</v>
      </c>
    </row>
    <row r="4" spans="1:6" x14ac:dyDescent="0.25">
      <c r="A4" s="9" t="s">
        <v>37</v>
      </c>
      <c r="B4" s="31">
        <v>12020.24</v>
      </c>
      <c r="C4" s="31">
        <v>13222.27</v>
      </c>
      <c r="D4" s="31">
        <v>12741.46</v>
      </c>
      <c r="E4" s="31">
        <v>13823.28</v>
      </c>
      <c r="F4" s="31">
        <f t="shared" ref="F4:F7" si="0">SUM(B4:E4)</f>
        <v>51807.25</v>
      </c>
    </row>
    <row r="5" spans="1:6" x14ac:dyDescent="0.25">
      <c r="A5" s="9" t="s">
        <v>38</v>
      </c>
      <c r="B5" s="31">
        <v>14604.59</v>
      </c>
      <c r="C5" s="31">
        <v>13372.52</v>
      </c>
      <c r="D5" s="31">
        <v>11869.99</v>
      </c>
      <c r="E5" s="31">
        <v>12320.75</v>
      </c>
      <c r="F5" s="31">
        <f t="shared" si="0"/>
        <v>52167.85</v>
      </c>
    </row>
    <row r="6" spans="1:6" x14ac:dyDescent="0.25">
      <c r="A6" s="9" t="s">
        <v>39</v>
      </c>
      <c r="B6" s="31">
        <v>7212.15</v>
      </c>
      <c r="C6" s="31">
        <v>8113.66</v>
      </c>
      <c r="D6" s="31">
        <v>7362.4</v>
      </c>
      <c r="E6" s="31">
        <v>8414.17</v>
      </c>
      <c r="F6" s="31">
        <f t="shared" si="0"/>
        <v>31102.379999999997</v>
      </c>
    </row>
    <row r="7" spans="1:6" x14ac:dyDescent="0.25">
      <c r="A7" s="9" t="s">
        <v>40</v>
      </c>
      <c r="B7" s="31">
        <v>5950.02</v>
      </c>
      <c r="C7" s="31">
        <v>5799.77</v>
      </c>
      <c r="D7" s="31">
        <v>5769.72</v>
      </c>
      <c r="E7" s="31">
        <v>7332.35</v>
      </c>
      <c r="F7" s="31">
        <f t="shared" si="0"/>
        <v>24851.86</v>
      </c>
    </row>
    <row r="8" spans="1:6" x14ac:dyDescent="0.25">
      <c r="A8" s="48"/>
      <c r="B8" s="49"/>
      <c r="C8" s="49"/>
      <c r="D8" s="49"/>
      <c r="E8" s="49"/>
      <c r="F8" s="50"/>
    </row>
    <row r="9" spans="1:6" x14ac:dyDescent="0.25">
      <c r="A9" s="9" t="s">
        <v>35</v>
      </c>
      <c r="B9" s="31">
        <f>SUM(B3:B7)</f>
        <v>47900.66</v>
      </c>
      <c r="C9" s="31">
        <f t="shared" ref="C9:F9" si="1">SUM(C3:C7)</f>
        <v>48621.880000000005</v>
      </c>
      <c r="D9" s="31">
        <f t="shared" si="1"/>
        <v>50665.33</v>
      </c>
      <c r="E9" s="31">
        <f t="shared" si="1"/>
        <v>53009.27</v>
      </c>
      <c r="F9" s="31">
        <f t="shared" si="1"/>
        <v>200197.14</v>
      </c>
    </row>
  </sheetData>
  <mergeCells count="1">
    <mergeCell ref="A8:F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4:E6"/>
  <sheetViews>
    <sheetView workbookViewId="0">
      <selection activeCell="E6" sqref="E6"/>
    </sheetView>
  </sheetViews>
  <sheetFormatPr baseColWidth="10" defaultRowHeight="15" x14ac:dyDescent="0.25"/>
  <cols>
    <col min="4" max="4" width="15.5703125" customWidth="1"/>
    <col min="5" max="5" width="25" customWidth="1"/>
  </cols>
  <sheetData>
    <row r="4" spans="1:5" x14ac:dyDescent="0.25">
      <c r="A4" s="48"/>
      <c r="B4" s="49"/>
      <c r="C4" s="49"/>
      <c r="D4" s="49"/>
      <c r="E4" s="50"/>
    </row>
    <row r="5" spans="1:5" x14ac:dyDescent="0.25">
      <c r="A5" s="32" t="s">
        <v>41</v>
      </c>
      <c r="B5" s="49">
        <v>3</v>
      </c>
      <c r="C5" s="50"/>
      <c r="D5" s="32" t="s">
        <v>42</v>
      </c>
      <c r="E5" s="33">
        <f>2*PI()*B5</f>
        <v>18.849555921538759</v>
      </c>
    </row>
    <row r="6" spans="1:5" x14ac:dyDescent="0.25">
      <c r="A6" s="48"/>
      <c r="B6" s="49"/>
      <c r="C6" s="50"/>
      <c r="D6" s="32" t="s">
        <v>43</v>
      </c>
      <c r="E6" s="33">
        <f xml:space="preserve"> PI()*POWER(B5,2)</f>
        <v>28.274333882308138</v>
      </c>
    </row>
  </sheetData>
  <mergeCells count="3">
    <mergeCell ref="A6:C6"/>
    <mergeCell ref="A4:E4"/>
    <mergeCell ref="B5:C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5"/>
  <sheetViews>
    <sheetView topLeftCell="A4" workbookViewId="0">
      <selection activeCell="D8" sqref="D8"/>
    </sheetView>
  </sheetViews>
  <sheetFormatPr baseColWidth="10" defaultRowHeight="15" x14ac:dyDescent="0.25"/>
  <cols>
    <col min="1" max="1" width="18.28515625" style="10" customWidth="1"/>
    <col min="2" max="2" width="11.42578125" style="1"/>
    <col min="3" max="3" width="11.85546875" style="1" bestFit="1" customWidth="1"/>
    <col min="4" max="16384" width="11.42578125" style="1"/>
  </cols>
  <sheetData>
    <row r="1" spans="1:4" x14ac:dyDescent="0.25">
      <c r="A1" s="57" t="s">
        <v>44</v>
      </c>
      <c r="B1" s="57"/>
      <c r="C1" s="35"/>
      <c r="D1" s="35"/>
    </row>
    <row r="2" spans="1:4" x14ac:dyDescent="0.25">
      <c r="A2" s="54"/>
      <c r="B2" s="56"/>
    </row>
    <row r="3" spans="1:4" x14ac:dyDescent="0.25">
      <c r="A3" s="9" t="s">
        <v>45</v>
      </c>
      <c r="B3" s="36">
        <v>0.2</v>
      </c>
    </row>
    <row r="4" spans="1:4" x14ac:dyDescent="0.25">
      <c r="A4" s="9" t="s">
        <v>46</v>
      </c>
      <c r="B4" s="36">
        <v>0.3</v>
      </c>
    </row>
    <row r="6" spans="1:4" s="29" customFormat="1" x14ac:dyDescent="0.25">
      <c r="A6" s="28"/>
      <c r="B6" s="28" t="s">
        <v>47</v>
      </c>
      <c r="C6" s="28" t="s">
        <v>49</v>
      </c>
      <c r="D6" s="28" t="s">
        <v>48</v>
      </c>
    </row>
    <row r="7" spans="1:4" s="29" customFormat="1" x14ac:dyDescent="0.25">
      <c r="A7" s="45"/>
      <c r="B7" s="46"/>
      <c r="C7" s="46"/>
      <c r="D7" s="47"/>
    </row>
    <row r="8" spans="1:4" x14ac:dyDescent="0.25">
      <c r="A8" s="9" t="s">
        <v>50</v>
      </c>
      <c r="B8" s="31">
        <v>66.27</v>
      </c>
      <c r="C8" s="14">
        <f>B8-(B8*$B$3)</f>
        <v>53.015999999999998</v>
      </c>
      <c r="D8" s="14">
        <f>B8-(B8*$B$4)</f>
        <v>46.388999999999996</v>
      </c>
    </row>
    <row r="9" spans="1:4" x14ac:dyDescent="0.25">
      <c r="A9" s="9" t="s">
        <v>52</v>
      </c>
      <c r="B9" s="31">
        <v>60.24</v>
      </c>
      <c r="C9" s="14">
        <f t="shared" ref="C9:C15" si="0">B9-(B9*$B$3)</f>
        <v>48.192</v>
      </c>
      <c r="D9" s="14">
        <f t="shared" ref="D9:D15" si="1">B9-(B9*$B$4)</f>
        <v>42.168000000000006</v>
      </c>
    </row>
    <row r="10" spans="1:4" x14ac:dyDescent="0.25">
      <c r="A10" s="9" t="s">
        <v>51</v>
      </c>
      <c r="B10" s="31">
        <v>51.2</v>
      </c>
      <c r="C10" s="14">
        <f t="shared" si="0"/>
        <v>40.96</v>
      </c>
      <c r="D10" s="14">
        <f t="shared" si="1"/>
        <v>35.840000000000003</v>
      </c>
    </row>
    <row r="11" spans="1:4" x14ac:dyDescent="0.25">
      <c r="A11" s="9" t="s">
        <v>53</v>
      </c>
      <c r="B11" s="31">
        <v>313.25</v>
      </c>
      <c r="C11" s="14">
        <f t="shared" si="0"/>
        <v>250.6</v>
      </c>
      <c r="D11" s="14">
        <f t="shared" si="1"/>
        <v>219.27500000000001</v>
      </c>
    </row>
    <row r="12" spans="1:4" x14ac:dyDescent="0.25">
      <c r="A12" s="9" t="s">
        <v>54</v>
      </c>
      <c r="B12" s="31">
        <v>337.35</v>
      </c>
      <c r="C12" s="14">
        <f t="shared" si="0"/>
        <v>269.88</v>
      </c>
      <c r="D12" s="14">
        <f t="shared" si="1"/>
        <v>236.14500000000004</v>
      </c>
    </row>
    <row r="13" spans="1:4" x14ac:dyDescent="0.25">
      <c r="A13" s="9" t="s">
        <v>55</v>
      </c>
      <c r="B13" s="31">
        <v>271.08</v>
      </c>
      <c r="C13" s="14">
        <f t="shared" si="0"/>
        <v>216.86399999999998</v>
      </c>
      <c r="D13" s="14">
        <f t="shared" si="1"/>
        <v>189.75599999999997</v>
      </c>
    </row>
    <row r="14" spans="1:4" x14ac:dyDescent="0.25">
      <c r="A14" s="9" t="s">
        <v>56</v>
      </c>
      <c r="B14" s="31">
        <v>722.89</v>
      </c>
      <c r="C14" s="14">
        <f t="shared" si="0"/>
        <v>578.31200000000001</v>
      </c>
      <c r="D14" s="14">
        <f t="shared" si="1"/>
        <v>506.02300000000002</v>
      </c>
    </row>
    <row r="15" spans="1:4" x14ac:dyDescent="0.25">
      <c r="A15" s="9" t="s">
        <v>57</v>
      </c>
      <c r="B15" s="31">
        <v>210.84</v>
      </c>
      <c r="C15" s="14">
        <f t="shared" si="0"/>
        <v>168.672</v>
      </c>
      <c r="D15" s="14">
        <f t="shared" si="1"/>
        <v>147.58800000000002</v>
      </c>
    </row>
  </sheetData>
  <mergeCells count="3">
    <mergeCell ref="A1:B1"/>
    <mergeCell ref="A2:B2"/>
    <mergeCell ref="A7:D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"/>
  <sheetViews>
    <sheetView workbookViewId="0">
      <selection sqref="A1:G5"/>
    </sheetView>
  </sheetViews>
  <sheetFormatPr baseColWidth="10" defaultRowHeight="15" x14ac:dyDescent="0.25"/>
  <cols>
    <col min="1" max="1" width="11.42578125" style="2"/>
  </cols>
  <sheetData>
    <row r="1" spans="1:7" s="2" customFormat="1" x14ac:dyDescent="0.25">
      <c r="A1" s="30" t="s">
        <v>58</v>
      </c>
      <c r="B1" s="7">
        <v>0</v>
      </c>
      <c r="C1" s="7">
        <v>4</v>
      </c>
      <c r="D1" s="7">
        <v>8</v>
      </c>
      <c r="E1" s="7">
        <v>12</v>
      </c>
      <c r="F1" s="7">
        <v>16</v>
      </c>
      <c r="G1" s="7">
        <v>20</v>
      </c>
    </row>
    <row r="2" spans="1:7" x14ac:dyDescent="0.25">
      <c r="A2" s="7" t="s">
        <v>59</v>
      </c>
      <c r="B2" s="5">
        <v>3</v>
      </c>
      <c r="C2" s="5">
        <v>2</v>
      </c>
      <c r="D2" s="5">
        <v>4</v>
      </c>
      <c r="E2" s="5">
        <v>10</v>
      </c>
      <c r="F2" s="5">
        <v>9</v>
      </c>
      <c r="G2" s="5">
        <v>7</v>
      </c>
    </row>
    <row r="3" spans="1:7" x14ac:dyDescent="0.25">
      <c r="A3" s="7" t="s">
        <v>60</v>
      </c>
      <c r="B3" s="5">
        <v>6</v>
      </c>
      <c r="C3" s="5">
        <v>4</v>
      </c>
      <c r="D3" s="5">
        <v>5</v>
      </c>
      <c r="E3" s="5">
        <v>14</v>
      </c>
      <c r="F3" s="5">
        <v>11</v>
      </c>
      <c r="G3" s="5">
        <v>9</v>
      </c>
    </row>
    <row r="4" spans="1:7" x14ac:dyDescent="0.25">
      <c r="A4" s="7" t="s">
        <v>61</v>
      </c>
      <c r="B4" s="5">
        <v>5</v>
      </c>
      <c r="C4" s="5">
        <v>3</v>
      </c>
      <c r="D4" s="5">
        <v>4</v>
      </c>
      <c r="E4" s="5">
        <v>12</v>
      </c>
      <c r="F4" s="5">
        <v>10</v>
      </c>
      <c r="G4" s="5">
        <v>8</v>
      </c>
    </row>
    <row r="5" spans="1:7" x14ac:dyDescent="0.25">
      <c r="A5" s="7" t="s">
        <v>62</v>
      </c>
      <c r="B5" s="5">
        <v>1</v>
      </c>
      <c r="C5" s="5">
        <v>0</v>
      </c>
      <c r="D5" s="5">
        <v>1</v>
      </c>
      <c r="E5" s="5">
        <v>8</v>
      </c>
      <c r="F5" s="5">
        <v>7</v>
      </c>
      <c r="G5" s="5">
        <v>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F20"/>
  <sheetViews>
    <sheetView zoomScale="88" workbookViewId="0">
      <selection activeCell="G11" sqref="G11"/>
    </sheetView>
  </sheetViews>
  <sheetFormatPr baseColWidth="10" defaultRowHeight="15" x14ac:dyDescent="0.25"/>
  <cols>
    <col min="1" max="1" width="18.7109375" customWidth="1"/>
    <col min="2" max="2" width="17.140625" customWidth="1"/>
    <col min="3" max="6" width="12.140625" bestFit="1" customWidth="1"/>
  </cols>
  <sheetData>
    <row r="2" spans="1:6" x14ac:dyDescent="0.25">
      <c r="A2" s="48"/>
      <c r="B2" s="50"/>
      <c r="C2" s="7" t="s">
        <v>63</v>
      </c>
      <c r="D2" s="7" t="s">
        <v>64</v>
      </c>
      <c r="E2" s="7" t="s">
        <v>65</v>
      </c>
      <c r="F2" s="7" t="s">
        <v>66</v>
      </c>
    </row>
    <row r="3" spans="1:6" x14ac:dyDescent="0.25">
      <c r="A3" s="7" t="s">
        <v>67</v>
      </c>
      <c r="B3" s="48"/>
      <c r="C3" s="49"/>
      <c r="D3" s="49"/>
      <c r="E3" s="49"/>
      <c r="F3" s="50"/>
    </row>
    <row r="4" spans="1:6" x14ac:dyDescent="0.25">
      <c r="A4" s="61"/>
      <c r="B4" s="5" t="s">
        <v>68</v>
      </c>
      <c r="C4" s="6">
        <v>15381</v>
      </c>
      <c r="D4" s="6">
        <v>28396</v>
      </c>
      <c r="E4" s="6">
        <v>21601</v>
      </c>
      <c r="F4" s="6">
        <v>33985</v>
      </c>
    </row>
    <row r="5" spans="1:6" x14ac:dyDescent="0.25">
      <c r="A5" s="62"/>
      <c r="B5" s="5" t="s">
        <v>69</v>
      </c>
      <c r="C5" s="6">
        <v>22250</v>
      </c>
      <c r="D5" s="6">
        <v>29160</v>
      </c>
      <c r="E5" s="6">
        <v>47971</v>
      </c>
      <c r="F5" s="6">
        <v>14657</v>
      </c>
    </row>
    <row r="6" spans="1:6" x14ac:dyDescent="0.25">
      <c r="A6" s="62"/>
      <c r="B6" s="5" t="s">
        <v>70</v>
      </c>
      <c r="C6" s="6">
        <v>42409</v>
      </c>
      <c r="D6" s="6">
        <v>45705</v>
      </c>
      <c r="E6" s="6">
        <v>27284</v>
      </c>
      <c r="F6" s="6">
        <v>50478</v>
      </c>
    </row>
    <row r="7" spans="1:6" x14ac:dyDescent="0.25">
      <c r="A7" s="62"/>
      <c r="B7" s="5" t="s">
        <v>71</v>
      </c>
      <c r="C7" s="6">
        <v>25006</v>
      </c>
      <c r="D7" s="6">
        <v>33985</v>
      </c>
      <c r="E7" s="6">
        <v>14657</v>
      </c>
      <c r="F7" s="6">
        <v>20278</v>
      </c>
    </row>
    <row r="8" spans="1:6" x14ac:dyDescent="0.25">
      <c r="A8" s="63"/>
      <c r="B8" s="7" t="s">
        <v>72</v>
      </c>
      <c r="C8" s="6">
        <f>SUM(C4:C7)</f>
        <v>105046</v>
      </c>
      <c r="D8" s="6">
        <f t="shared" ref="D8:F8" si="0">SUM(D4:D7)</f>
        <v>137246</v>
      </c>
      <c r="E8" s="6">
        <f t="shared" si="0"/>
        <v>111513</v>
      </c>
      <c r="F8" s="6">
        <f t="shared" si="0"/>
        <v>119398</v>
      </c>
    </row>
    <row r="9" spans="1:6" x14ac:dyDescent="0.25">
      <c r="A9" s="7" t="s">
        <v>73</v>
      </c>
      <c r="B9" s="48"/>
      <c r="C9" s="49"/>
      <c r="D9" s="49"/>
      <c r="E9" s="49"/>
      <c r="F9" s="50"/>
    </row>
    <row r="10" spans="1:6" x14ac:dyDescent="0.25">
      <c r="A10" s="40"/>
      <c r="B10" s="5" t="s">
        <v>74</v>
      </c>
      <c r="C10" s="6">
        <v>37990</v>
      </c>
      <c r="D10" s="6">
        <v>43689</v>
      </c>
      <c r="E10" s="6">
        <v>48058</v>
      </c>
      <c r="F10" s="6">
        <v>52864</v>
      </c>
    </row>
    <row r="11" spans="1:6" x14ac:dyDescent="0.25">
      <c r="A11" s="40"/>
      <c r="B11" s="5" t="s">
        <v>75</v>
      </c>
      <c r="C11" s="6">
        <v>18753</v>
      </c>
      <c r="D11" s="6">
        <v>18753</v>
      </c>
      <c r="E11" s="6">
        <v>3751</v>
      </c>
      <c r="F11" s="6">
        <v>4803</v>
      </c>
    </row>
    <row r="12" spans="1:6" x14ac:dyDescent="0.25">
      <c r="A12" s="40"/>
      <c r="B12" s="5" t="s">
        <v>76</v>
      </c>
      <c r="C12" s="6">
        <v>30567</v>
      </c>
      <c r="D12" s="6">
        <v>33624</v>
      </c>
      <c r="E12" s="6">
        <v>37995</v>
      </c>
      <c r="F12" s="6">
        <v>42935</v>
      </c>
    </row>
    <row r="13" spans="1:6" x14ac:dyDescent="0.25">
      <c r="A13" s="40"/>
      <c r="B13" s="7" t="s">
        <v>77</v>
      </c>
      <c r="C13" s="6">
        <f>SUM(C10:C12)</f>
        <v>87310</v>
      </c>
      <c r="D13" s="6">
        <f t="shared" ref="D13:F13" si="1">SUM(D10:D12)</f>
        <v>96066</v>
      </c>
      <c r="E13" s="6">
        <f t="shared" si="1"/>
        <v>89804</v>
      </c>
      <c r="F13" s="6">
        <f t="shared" si="1"/>
        <v>100602</v>
      </c>
    </row>
    <row r="14" spans="1:6" x14ac:dyDescent="0.25">
      <c r="A14" s="40"/>
      <c r="B14" s="40"/>
      <c r="C14" s="40"/>
      <c r="D14" s="40"/>
      <c r="E14" s="40"/>
      <c r="F14" s="40"/>
    </row>
    <row r="15" spans="1:6" x14ac:dyDescent="0.25">
      <c r="A15" s="34"/>
      <c r="B15" s="7" t="s">
        <v>78</v>
      </c>
      <c r="C15" s="6">
        <f>C8-C13</f>
        <v>17736</v>
      </c>
      <c r="D15" s="6">
        <f t="shared" ref="D15:F15" si="2">D8-D13</f>
        <v>41180</v>
      </c>
      <c r="E15" s="6">
        <f t="shared" si="2"/>
        <v>21709</v>
      </c>
      <c r="F15" s="6">
        <f t="shared" si="2"/>
        <v>18796</v>
      </c>
    </row>
    <row r="16" spans="1:6" x14ac:dyDescent="0.25">
      <c r="A16" s="54"/>
      <c r="B16" s="55"/>
      <c r="C16" s="55"/>
      <c r="D16" s="55"/>
      <c r="E16" s="55"/>
      <c r="F16" s="56"/>
    </row>
    <row r="17" spans="1:6" x14ac:dyDescent="0.25">
      <c r="A17" s="7" t="s">
        <v>81</v>
      </c>
      <c r="B17" s="6">
        <f>SUM(C8:F8)</f>
        <v>473203</v>
      </c>
      <c r="C17" s="52"/>
      <c r="D17" s="58"/>
      <c r="E17" s="58"/>
      <c r="F17" s="53"/>
    </row>
    <row r="18" spans="1:6" x14ac:dyDescent="0.25">
      <c r="A18" s="7" t="s">
        <v>79</v>
      </c>
      <c r="B18" s="6">
        <f>SUM(C8:F8)</f>
        <v>473203</v>
      </c>
      <c r="C18" s="41"/>
      <c r="D18" s="59"/>
      <c r="E18" s="59"/>
      <c r="F18" s="42"/>
    </row>
    <row r="19" spans="1:6" x14ac:dyDescent="0.25">
      <c r="A19" s="7" t="s">
        <v>80</v>
      </c>
      <c r="B19" s="6">
        <f>SUM(C15:F15)</f>
        <v>99421</v>
      </c>
      <c r="C19" s="43"/>
      <c r="D19" s="60"/>
      <c r="E19" s="60"/>
      <c r="F19" s="44"/>
    </row>
    <row r="20" spans="1:6" x14ac:dyDescent="0.25">
      <c r="B20" s="3"/>
    </row>
  </sheetData>
  <mergeCells count="8">
    <mergeCell ref="B3:F3"/>
    <mergeCell ref="B9:F9"/>
    <mergeCell ref="A14:F14"/>
    <mergeCell ref="A2:B2"/>
    <mergeCell ref="C17:F19"/>
    <mergeCell ref="A16:F16"/>
    <mergeCell ref="A4:A8"/>
    <mergeCell ref="A10:A13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G12"/>
  <sheetViews>
    <sheetView topLeftCell="B1" zoomScale="95" workbookViewId="0">
      <selection activeCell="F19" sqref="F19"/>
    </sheetView>
  </sheetViews>
  <sheetFormatPr baseColWidth="10" defaultRowHeight="15" x14ac:dyDescent="0.25"/>
  <sheetData>
    <row r="2" spans="1:7" s="2" customFormat="1" x14ac:dyDescent="0.25">
      <c r="A2" s="9"/>
      <c r="B2" s="9" t="s">
        <v>82</v>
      </c>
      <c r="C2" s="9" t="s">
        <v>83</v>
      </c>
      <c r="D2" s="9" t="s">
        <v>84</v>
      </c>
      <c r="E2" s="9" t="s">
        <v>85</v>
      </c>
      <c r="F2" s="9" t="s">
        <v>86</v>
      </c>
      <c r="G2" s="9" t="s">
        <v>87</v>
      </c>
    </row>
    <row r="3" spans="1:7" x14ac:dyDescent="0.25">
      <c r="A3" s="8" t="s">
        <v>88</v>
      </c>
      <c r="B3" s="8">
        <v>10</v>
      </c>
      <c r="C3" s="8">
        <v>10</v>
      </c>
      <c r="D3" s="8">
        <v>10</v>
      </c>
      <c r="E3" s="8">
        <v>10</v>
      </c>
      <c r="F3" s="8">
        <v>10</v>
      </c>
      <c r="G3" s="8">
        <v>10</v>
      </c>
    </row>
    <row r="4" spans="1:7" x14ac:dyDescent="0.25">
      <c r="A4" s="8" t="s">
        <v>89</v>
      </c>
      <c r="B4" s="8">
        <v>9</v>
      </c>
      <c r="C4" s="8">
        <v>6</v>
      </c>
      <c r="D4" s="8">
        <v>6</v>
      </c>
      <c r="E4" s="8">
        <v>8</v>
      </c>
      <c r="F4" s="8">
        <v>5</v>
      </c>
      <c r="G4" s="8">
        <v>6.8</v>
      </c>
    </row>
    <row r="5" spans="1:7" x14ac:dyDescent="0.25">
      <c r="A5" s="8" t="s">
        <v>90</v>
      </c>
      <c r="B5" s="8">
        <v>4</v>
      </c>
      <c r="C5" s="8">
        <v>5</v>
      </c>
      <c r="D5" s="8">
        <v>8</v>
      </c>
      <c r="E5" s="8">
        <v>6</v>
      </c>
      <c r="F5" s="8">
        <v>3</v>
      </c>
      <c r="G5" s="8">
        <v>5.2</v>
      </c>
    </row>
    <row r="6" spans="1:7" x14ac:dyDescent="0.25">
      <c r="A6" s="8" t="s">
        <v>91</v>
      </c>
      <c r="B6" s="8">
        <v>8</v>
      </c>
      <c r="C6" s="8">
        <v>5</v>
      </c>
      <c r="D6" s="8">
        <v>6</v>
      </c>
      <c r="E6" s="8">
        <v>9</v>
      </c>
      <c r="F6" s="8">
        <v>8</v>
      </c>
      <c r="G6" s="8">
        <v>7.2</v>
      </c>
    </row>
    <row r="7" spans="1:7" x14ac:dyDescent="0.25">
      <c r="A7" s="8" t="s">
        <v>92</v>
      </c>
      <c r="B7" s="8">
        <v>7</v>
      </c>
      <c r="C7" s="8">
        <v>9.4</v>
      </c>
      <c r="D7" s="8">
        <v>8</v>
      </c>
      <c r="E7" s="8">
        <v>5</v>
      </c>
      <c r="F7" s="8">
        <v>9</v>
      </c>
      <c r="G7" s="8">
        <v>7.68</v>
      </c>
    </row>
    <row r="8" spans="1:7" x14ac:dyDescent="0.25">
      <c r="A8" s="8" t="s">
        <v>93</v>
      </c>
      <c r="B8" s="8">
        <v>9</v>
      </c>
      <c r="C8" s="8">
        <v>5.2</v>
      </c>
      <c r="D8" s="8">
        <v>8</v>
      </c>
      <c r="E8" s="8">
        <v>7</v>
      </c>
      <c r="F8" s="8">
        <v>3</v>
      </c>
      <c r="G8" s="8">
        <v>6.44</v>
      </c>
    </row>
    <row r="9" spans="1:7" x14ac:dyDescent="0.25">
      <c r="A9" s="8" t="s">
        <v>94</v>
      </c>
      <c r="B9" s="8">
        <v>6</v>
      </c>
      <c r="C9" s="8">
        <v>6.8</v>
      </c>
      <c r="D9" s="8">
        <v>5</v>
      </c>
      <c r="E9" s="8">
        <v>3</v>
      </c>
      <c r="F9" s="8">
        <v>2</v>
      </c>
      <c r="G9" s="8">
        <v>4.5599999999999996</v>
      </c>
    </row>
    <row r="10" spans="1:7" x14ac:dyDescent="0.25">
      <c r="A10" s="8" t="s">
        <v>95</v>
      </c>
      <c r="B10" s="8">
        <v>4</v>
      </c>
      <c r="C10" s="8">
        <v>2</v>
      </c>
      <c r="D10" s="8">
        <v>3</v>
      </c>
      <c r="E10" s="8">
        <v>9</v>
      </c>
      <c r="F10" s="8">
        <v>0</v>
      </c>
      <c r="G10" s="8">
        <v>3.6</v>
      </c>
    </row>
    <row r="11" spans="1:7" x14ac:dyDescent="0.25">
      <c r="A11" s="8" t="s">
        <v>96</v>
      </c>
      <c r="B11" s="8">
        <v>7</v>
      </c>
      <c r="C11" s="8">
        <v>3</v>
      </c>
      <c r="D11" s="8">
        <v>7</v>
      </c>
      <c r="E11" s="8">
        <v>3</v>
      </c>
      <c r="F11" s="8">
        <v>7</v>
      </c>
      <c r="G11" s="8">
        <v>5.4</v>
      </c>
    </row>
    <row r="12" spans="1:7" x14ac:dyDescent="0.25">
      <c r="A12" s="8" t="s">
        <v>97</v>
      </c>
      <c r="B12" s="8">
        <v>8</v>
      </c>
      <c r="C12" s="8">
        <v>7</v>
      </c>
      <c r="D12" s="8">
        <v>8</v>
      </c>
      <c r="E12" s="8">
        <v>7</v>
      </c>
      <c r="F12" s="8">
        <v>9</v>
      </c>
      <c r="G12" s="8">
        <v>7.8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E19"/>
  <sheetViews>
    <sheetView topLeftCell="A16" workbookViewId="0">
      <selection activeCell="E6" sqref="E6"/>
    </sheetView>
  </sheetViews>
  <sheetFormatPr baseColWidth="10" defaultRowHeight="15" x14ac:dyDescent="0.25"/>
  <cols>
    <col min="1" max="1" width="21.140625" style="1" customWidth="1"/>
    <col min="2" max="2" width="18.28515625" style="1" customWidth="1"/>
    <col min="3" max="3" width="18.140625" style="1" customWidth="1"/>
    <col min="4" max="4" width="18.7109375" style="1" customWidth="1"/>
    <col min="5" max="5" width="17" style="1" customWidth="1"/>
    <col min="6" max="16384" width="11.42578125" style="1"/>
  </cols>
  <sheetData>
    <row r="2" spans="1:5" s="10" customFormat="1" x14ac:dyDescent="0.25">
      <c r="A2" s="40" t="s">
        <v>115</v>
      </c>
      <c r="B2" s="40"/>
      <c r="C2" s="40"/>
      <c r="D2" s="40"/>
    </row>
    <row r="3" spans="1:5" s="10" customFormat="1" x14ac:dyDescent="0.25">
      <c r="A3" s="9" t="s">
        <v>98</v>
      </c>
      <c r="B3" s="9" t="s">
        <v>109</v>
      </c>
      <c r="C3" s="9" t="s">
        <v>99</v>
      </c>
      <c r="D3" s="9" t="s">
        <v>100</v>
      </c>
    </row>
    <row r="4" spans="1:5" x14ac:dyDescent="0.25">
      <c r="A4" s="8">
        <v>1</v>
      </c>
      <c r="B4" s="8">
        <v>20</v>
      </c>
      <c r="C4" s="8">
        <v>25</v>
      </c>
      <c r="D4" s="8">
        <v>30</v>
      </c>
    </row>
    <row r="5" spans="1:5" x14ac:dyDescent="0.25">
      <c r="A5" s="8">
        <v>2</v>
      </c>
      <c r="B5" s="8">
        <v>25</v>
      </c>
      <c r="C5" s="8">
        <v>30</v>
      </c>
      <c r="D5" s="8">
        <v>35</v>
      </c>
    </row>
    <row r="6" spans="1:5" x14ac:dyDescent="0.25">
      <c r="A6" s="8">
        <v>3</v>
      </c>
      <c r="B6" s="8">
        <v>21</v>
      </c>
      <c r="C6" s="8">
        <v>26</v>
      </c>
      <c r="D6" s="8">
        <v>31</v>
      </c>
    </row>
    <row r="7" spans="1:5" x14ac:dyDescent="0.25">
      <c r="A7" s="8">
        <v>4</v>
      </c>
      <c r="B7" s="8">
        <v>26</v>
      </c>
      <c r="C7" s="8">
        <v>31</v>
      </c>
      <c r="D7" s="8">
        <v>36</v>
      </c>
    </row>
    <row r="8" spans="1:5" x14ac:dyDescent="0.25">
      <c r="A8" s="8">
        <v>5</v>
      </c>
      <c r="B8" s="8">
        <v>22</v>
      </c>
      <c r="C8" s="8">
        <v>27</v>
      </c>
      <c r="D8" s="8">
        <v>32</v>
      </c>
    </row>
    <row r="12" spans="1:5" s="10" customFormat="1" x14ac:dyDescent="0.25">
      <c r="A12" s="9" t="s">
        <v>101</v>
      </c>
      <c r="B12" s="9" t="s">
        <v>102</v>
      </c>
      <c r="C12" s="9" t="s">
        <v>98</v>
      </c>
      <c r="D12" s="9" t="s">
        <v>103</v>
      </c>
      <c r="E12" s="9" t="s">
        <v>116</v>
      </c>
    </row>
    <row r="13" spans="1:5" x14ac:dyDescent="0.25">
      <c r="A13" s="8" t="s">
        <v>107</v>
      </c>
      <c r="B13" s="8" t="s">
        <v>99</v>
      </c>
      <c r="C13" s="8" t="s">
        <v>110</v>
      </c>
      <c r="D13" s="8">
        <v>1</v>
      </c>
      <c r="E13" s="13">
        <f>VLOOKUP(D13,$A$3:$D$8,MATCH(B13,$A$3:$D$3,0),FALSE)*1000</f>
        <v>25000</v>
      </c>
    </row>
    <row r="14" spans="1:5" x14ac:dyDescent="0.25">
      <c r="A14" s="8" t="s">
        <v>108</v>
      </c>
      <c r="B14" s="8" t="s">
        <v>109</v>
      </c>
      <c r="C14" s="8" t="s">
        <v>111</v>
      </c>
      <c r="D14" s="8">
        <v>5</v>
      </c>
      <c r="E14" s="13">
        <f t="shared" ref="E14:E17" si="0">VLOOKUP(D14,$A$3:$D$8,MATCH(B14,$A$3:$D$3,0),FALSE)*1000</f>
        <v>22000</v>
      </c>
    </row>
    <row r="15" spans="1:5" x14ac:dyDescent="0.25">
      <c r="A15" s="8" t="s">
        <v>104</v>
      </c>
      <c r="B15" s="8" t="s">
        <v>100</v>
      </c>
      <c r="C15" s="8" t="s">
        <v>112</v>
      </c>
      <c r="D15" s="8">
        <v>4</v>
      </c>
      <c r="E15" s="13">
        <f t="shared" si="0"/>
        <v>36000</v>
      </c>
    </row>
    <row r="16" spans="1:5" x14ac:dyDescent="0.25">
      <c r="A16" s="8" t="s">
        <v>105</v>
      </c>
      <c r="B16" s="8" t="s">
        <v>99</v>
      </c>
      <c r="C16" s="8" t="s">
        <v>113</v>
      </c>
      <c r="D16" s="8">
        <v>2</v>
      </c>
      <c r="E16" s="13">
        <f t="shared" si="0"/>
        <v>30000</v>
      </c>
    </row>
    <row r="17" spans="1:5" x14ac:dyDescent="0.25">
      <c r="A17" s="8" t="s">
        <v>106</v>
      </c>
      <c r="B17" s="8" t="s">
        <v>109</v>
      </c>
      <c r="C17" s="8" t="s">
        <v>114</v>
      </c>
      <c r="D17" s="8">
        <v>3</v>
      </c>
      <c r="E17" s="13">
        <f t="shared" si="0"/>
        <v>21000</v>
      </c>
    </row>
    <row r="19" spans="1:5" x14ac:dyDescent="0.25">
      <c r="D19" s="9" t="s">
        <v>117</v>
      </c>
      <c r="E19" s="14">
        <f>SUM(E13:E17)</f>
        <v>134000</v>
      </c>
    </row>
  </sheetData>
  <mergeCells count="1">
    <mergeCell ref="A2:D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4"/>
  <sheetViews>
    <sheetView zoomScale="85" zoomScaleNormal="85" workbookViewId="0">
      <selection activeCell="C24" sqref="C24"/>
    </sheetView>
  </sheetViews>
  <sheetFormatPr baseColWidth="10" defaultRowHeight="15" x14ac:dyDescent="0.25"/>
  <cols>
    <col min="1" max="1" width="11.42578125" style="10"/>
    <col min="2" max="2" width="14.42578125" style="1" customWidth="1"/>
    <col min="3" max="3" width="14.28515625" style="1" customWidth="1"/>
    <col min="4" max="16384" width="11.42578125" style="1"/>
  </cols>
  <sheetData>
    <row r="1" spans="1:5" x14ac:dyDescent="0.25">
      <c r="A1" s="40" t="s">
        <v>131</v>
      </c>
      <c r="B1" s="40"/>
      <c r="C1" s="40"/>
      <c r="D1" s="40"/>
      <c r="E1" s="40"/>
    </row>
    <row r="2" spans="1:5" x14ac:dyDescent="0.25">
      <c r="A2" s="54"/>
      <c r="B2" s="55"/>
      <c r="C2" s="55"/>
      <c r="D2" s="55"/>
      <c r="E2" s="56"/>
    </row>
    <row r="3" spans="1:5" s="10" customFormat="1" x14ac:dyDescent="0.25">
      <c r="A3" s="12"/>
      <c r="B3" s="12" t="s">
        <v>132</v>
      </c>
      <c r="C3" s="12" t="s">
        <v>133</v>
      </c>
      <c r="D3" s="12" t="s">
        <v>134</v>
      </c>
      <c r="E3" s="12" t="s">
        <v>135</v>
      </c>
    </row>
    <row r="4" spans="1:5" x14ac:dyDescent="0.25">
      <c r="A4" s="12" t="s">
        <v>145</v>
      </c>
      <c r="B4" s="15">
        <v>35</v>
      </c>
      <c r="C4" s="15">
        <v>60</v>
      </c>
      <c r="D4" s="15">
        <v>75</v>
      </c>
      <c r="E4" s="15">
        <v>100</v>
      </c>
    </row>
    <row r="5" spans="1:5" x14ac:dyDescent="0.25">
      <c r="A5" s="12" t="s">
        <v>143</v>
      </c>
      <c r="B5" s="15">
        <v>50</v>
      </c>
      <c r="C5" s="15">
        <v>90</v>
      </c>
      <c r="D5" s="15">
        <v>120</v>
      </c>
      <c r="E5" s="15">
        <v>150</v>
      </c>
    </row>
    <row r="6" spans="1:5" x14ac:dyDescent="0.25">
      <c r="A6" s="12" t="s">
        <v>146</v>
      </c>
      <c r="B6" s="15">
        <v>30</v>
      </c>
      <c r="C6" s="15">
        <v>55</v>
      </c>
      <c r="D6" s="15">
        <v>70</v>
      </c>
      <c r="E6" s="15">
        <v>90</v>
      </c>
    </row>
    <row r="7" spans="1:5" x14ac:dyDescent="0.25">
      <c r="A7" s="12" t="s">
        <v>142</v>
      </c>
      <c r="B7" s="15">
        <v>20</v>
      </c>
      <c r="C7" s="15">
        <v>35</v>
      </c>
      <c r="D7" s="15">
        <v>50</v>
      </c>
      <c r="E7" s="15">
        <v>65</v>
      </c>
    </row>
    <row r="8" spans="1:5" x14ac:dyDescent="0.25">
      <c r="A8" s="12" t="s">
        <v>144</v>
      </c>
      <c r="B8" s="15">
        <v>40</v>
      </c>
      <c r="C8" s="15">
        <v>70</v>
      </c>
      <c r="D8" s="15">
        <v>100</v>
      </c>
      <c r="E8" s="15">
        <v>120</v>
      </c>
    </row>
    <row r="13" spans="1:5" x14ac:dyDescent="0.25">
      <c r="B13" s="40" t="s">
        <v>136</v>
      </c>
      <c r="C13" s="40"/>
    </row>
    <row r="14" spans="1:5" x14ac:dyDescent="0.25">
      <c r="B14" s="12" t="s">
        <v>137</v>
      </c>
      <c r="C14" s="15" t="s">
        <v>147</v>
      </c>
    </row>
    <row r="15" spans="1:5" x14ac:dyDescent="0.25">
      <c r="B15" s="12" t="s">
        <v>138</v>
      </c>
      <c r="C15" s="15" t="s">
        <v>148</v>
      </c>
    </row>
    <row r="16" spans="1:5" x14ac:dyDescent="0.25">
      <c r="B16" s="12" t="s">
        <v>139</v>
      </c>
      <c r="C16" s="15">
        <v>23</v>
      </c>
    </row>
    <row r="17" spans="2:3" x14ac:dyDescent="0.25">
      <c r="B17" s="12" t="s">
        <v>140</v>
      </c>
      <c r="C17" s="15">
        <v>3</v>
      </c>
    </row>
    <row r="20" spans="2:3" x14ac:dyDescent="0.25">
      <c r="B20" s="40" t="s">
        <v>141</v>
      </c>
      <c r="C20" s="40"/>
    </row>
    <row r="21" spans="2:3" x14ac:dyDescent="0.25">
      <c r="B21" s="12"/>
      <c r="C21" s="12" t="s">
        <v>130</v>
      </c>
    </row>
    <row r="22" spans="2:3" x14ac:dyDescent="0.25">
      <c r="B22" s="12" t="s">
        <v>142</v>
      </c>
      <c r="C22" s="38">
        <f>IF($C$15="mujer",VLOOKUP(B22,$A$4:$E$8,$C$17+1,FALSE)*0.8,VLOOKUP(B22,$A$4:$E$8,$C$17+1,FALSE))</f>
        <v>40</v>
      </c>
    </row>
    <row r="23" spans="2:3" x14ac:dyDescent="0.25">
      <c r="B23" s="12" t="s">
        <v>143</v>
      </c>
      <c r="C23" s="38">
        <f t="shared" ref="C23:C24" si="0">IF($C$15="mujer",VLOOKUP(B23,$A$4:$E$8,$C$17+1,FALSE)*0.8,VLOOKUP(B23,$A$4:$E$8,$C$17+1,FALSE))</f>
        <v>96</v>
      </c>
    </row>
    <row r="24" spans="2:3" x14ac:dyDescent="0.25">
      <c r="B24" s="12" t="s">
        <v>144</v>
      </c>
      <c r="C24" s="38">
        <f t="shared" si="0"/>
        <v>80</v>
      </c>
    </row>
  </sheetData>
  <mergeCells count="4">
    <mergeCell ref="A1:E1"/>
    <mergeCell ref="A2:E2"/>
    <mergeCell ref="B13:C13"/>
    <mergeCell ref="B20:C20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2:F21"/>
  <sheetViews>
    <sheetView topLeftCell="A7" workbookViewId="0">
      <selection activeCell="F18" sqref="F18"/>
    </sheetView>
  </sheetViews>
  <sheetFormatPr baseColWidth="10" defaultRowHeight="15" x14ac:dyDescent="0.25"/>
  <cols>
    <col min="3" max="3" width="11.85546875" bestFit="1" customWidth="1"/>
    <col min="8" max="8" width="11.42578125" customWidth="1"/>
  </cols>
  <sheetData>
    <row r="12" spans="1:6" x14ac:dyDescent="0.25">
      <c r="A12" s="64" t="s">
        <v>149</v>
      </c>
      <c r="B12" s="64"/>
      <c r="C12" s="64"/>
      <c r="E12" s="64" t="s">
        <v>150</v>
      </c>
      <c r="F12" s="64"/>
    </row>
    <row r="13" spans="1:6" x14ac:dyDescent="0.25">
      <c r="A13" s="5">
        <v>1</v>
      </c>
      <c r="B13" s="5">
        <v>2</v>
      </c>
      <c r="C13" s="5">
        <v>3</v>
      </c>
      <c r="E13" s="5">
        <v>6</v>
      </c>
      <c r="F13" s="5">
        <v>3</v>
      </c>
    </row>
    <row r="14" spans="1:6" x14ac:dyDescent="0.25">
      <c r="A14" s="5">
        <v>4</v>
      </c>
      <c r="B14" s="5">
        <v>5</v>
      </c>
      <c r="C14" s="5">
        <v>6</v>
      </c>
      <c r="E14" s="5">
        <v>7</v>
      </c>
      <c r="F14" s="5">
        <v>4</v>
      </c>
    </row>
    <row r="15" spans="1:6" x14ac:dyDescent="0.25">
      <c r="E15" s="5">
        <v>8</v>
      </c>
      <c r="F15" s="5">
        <v>5</v>
      </c>
    </row>
    <row r="19" spans="3:4" x14ac:dyDescent="0.25">
      <c r="C19" s="65" t="s">
        <v>151</v>
      </c>
      <c r="D19" s="66"/>
    </row>
    <row r="20" spans="3:4" x14ac:dyDescent="0.25">
      <c r="C20" s="5">
        <f t="array" ref="C20:D21">MMULT(A13:C14,E13:F15)</f>
        <v>44</v>
      </c>
      <c r="D20" s="5">
        <v>26</v>
      </c>
    </row>
    <row r="21" spans="3:4" x14ac:dyDescent="0.25">
      <c r="C21" s="5">
        <v>107</v>
      </c>
      <c r="D21" s="5">
        <v>62</v>
      </c>
    </row>
  </sheetData>
  <mergeCells count="3">
    <mergeCell ref="A12:C12"/>
    <mergeCell ref="E12:F12"/>
    <mergeCell ref="C19:D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G14"/>
  <sheetViews>
    <sheetView tabSelected="1" workbookViewId="0">
      <selection activeCell="F16" sqref="F16"/>
    </sheetView>
  </sheetViews>
  <sheetFormatPr baseColWidth="10" defaultRowHeight="15" x14ac:dyDescent="0.25"/>
  <sheetData>
    <row r="2" spans="2:7" x14ac:dyDescent="0.25">
      <c r="B2" s="71" t="s">
        <v>152</v>
      </c>
      <c r="C2" s="71"/>
      <c r="D2" s="1"/>
      <c r="E2" s="72" t="s">
        <v>153</v>
      </c>
      <c r="F2" s="1"/>
      <c r="G2" s="72" t="s">
        <v>156</v>
      </c>
    </row>
    <row r="3" spans="2:7" x14ac:dyDescent="0.25">
      <c r="B3" s="37">
        <v>3</v>
      </c>
      <c r="C3" s="37">
        <v>4</v>
      </c>
      <c r="D3" s="1"/>
      <c r="E3" s="37" t="s">
        <v>154</v>
      </c>
      <c r="F3" s="1"/>
      <c r="G3" s="37">
        <v>12</v>
      </c>
    </row>
    <row r="4" spans="2:7" x14ac:dyDescent="0.25">
      <c r="B4" s="37">
        <v>5</v>
      </c>
      <c r="C4" s="37">
        <v>7</v>
      </c>
      <c r="D4" s="1"/>
      <c r="E4" s="37" t="s">
        <v>155</v>
      </c>
      <c r="F4" s="1"/>
      <c r="G4" s="37">
        <v>8</v>
      </c>
    </row>
    <row r="7" spans="2:7" ht="15.75" x14ac:dyDescent="0.25">
      <c r="B7" s="73" t="s">
        <v>161</v>
      </c>
      <c r="C7" s="73"/>
      <c r="E7" s="72" t="s">
        <v>153</v>
      </c>
    </row>
    <row r="8" spans="2:7" x14ac:dyDescent="0.25">
      <c r="B8" s="37">
        <f t="array" ref="B8:C9">MINVERSE(B3:C4)</f>
        <v>6.9999999999999947</v>
      </c>
      <c r="C8" s="37">
        <v>-3.9999999999999964</v>
      </c>
      <c r="E8" s="37">
        <f t="array" ref="E8:E9">MMULT(B8:C9,G3:G4)</f>
        <v>51.999999999999972</v>
      </c>
    </row>
    <row r="9" spans="2:7" x14ac:dyDescent="0.25">
      <c r="B9" s="37">
        <v>-4.9999999999999956</v>
      </c>
      <c r="C9" s="37">
        <v>2.9999999999999973</v>
      </c>
      <c r="E9" s="37">
        <v>-35.999999999999964</v>
      </c>
    </row>
    <row r="12" spans="2:7" x14ac:dyDescent="0.25">
      <c r="C12" s="71" t="s">
        <v>160</v>
      </c>
      <c r="D12" s="71"/>
    </row>
    <row r="13" spans="2:7" x14ac:dyDescent="0.25">
      <c r="C13" s="5" t="s">
        <v>154</v>
      </c>
      <c r="D13" s="5">
        <f>E8</f>
        <v>51.999999999999972</v>
      </c>
    </row>
    <row r="14" spans="2:7" x14ac:dyDescent="0.25">
      <c r="C14" s="5" t="s">
        <v>155</v>
      </c>
      <c r="D14" s="5">
        <f>E9</f>
        <v>-35.999999999999964</v>
      </c>
    </row>
  </sheetData>
  <mergeCells count="3">
    <mergeCell ref="B2:C2"/>
    <mergeCell ref="B7:C7"/>
    <mergeCell ref="C12:D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P6_1</vt:lpstr>
      <vt:lpstr>P6_2</vt:lpstr>
      <vt:lpstr>P6_3</vt:lpstr>
      <vt:lpstr>P6_4</vt:lpstr>
      <vt:lpstr>P6_5</vt:lpstr>
      <vt:lpstr>P6_6</vt:lpstr>
      <vt:lpstr>P6_7</vt:lpstr>
      <vt:lpstr>P6_8</vt:lpstr>
      <vt:lpstr>P6_9</vt:lpstr>
      <vt:lpstr>P6_10</vt:lpstr>
      <vt:lpstr>P6_11</vt:lpstr>
      <vt:lpstr>P6_12</vt:lpstr>
      <vt:lpstr>P6_13</vt:lpstr>
      <vt:lpstr>P6_14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Jaime Osés</cp:lastModifiedBy>
  <dcterms:created xsi:type="dcterms:W3CDTF">2018-12-11T11:11:31Z</dcterms:created>
  <dcterms:modified xsi:type="dcterms:W3CDTF">2019-01-03T15:39:13Z</dcterms:modified>
</cp:coreProperties>
</file>