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EPOSITORIO_PROYECTOS\GESTION-CALIDAD-ANALITICA\PROCEDIMIENTO PARA PROYECCION DE VARIABLES DE NEGOCIO\RECOLECTAR_INFORMACION\FFIE\"/>
    </mc:Choice>
  </mc:AlternateContent>
  <bookViews>
    <workbookView xWindow="0" yWindow="0" windowWidth="20490" windowHeight="6045" tabRatio="951" activeTab="5"/>
  </bookViews>
  <sheets>
    <sheet name="DICCIONARIO_MAESTRA" sheetId="4" r:id="rId1"/>
    <sheet name="MAESTRA_PROYECTOS" sheetId="1" r:id="rId2"/>
    <sheet name="DICCIONARIO_AVANCE REAL" sheetId="10" r:id="rId3"/>
    <sheet name="AVANCE REAL F2" sheetId="9" r:id="rId4"/>
    <sheet name="DICCIONARIO_CRONOGRAMAS" sheetId="8" r:id="rId5"/>
    <sheet name="CRONOGRAMAS" sheetId="3" r:id="rId6"/>
    <sheet name="HITOS_ETAPAS" sheetId="5" state="hidden" r:id="rId7"/>
    <sheet name="ETAPAS" sheetId="6" state="hidden" r:id="rId8"/>
    <sheet name="INFORMACIONRESUMEN_HITOS" sheetId="2" state="hidden" r:id="rId9"/>
  </sheets>
  <definedNames>
    <definedName name="_xlnm._FilterDatabase" localSheetId="3" hidden="1">'AVANCE REAL F2'!$A$1:$AB$81</definedName>
    <definedName name="_xlnm._FilterDatabase" localSheetId="1" hidden="1">MAESTRA_PROYECTOS!$A$2:$BC$82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3" i="1" l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Y3" i="1"/>
  <c r="AZ3" i="1"/>
  <c r="BA3" i="1"/>
  <c r="BB3" i="1"/>
  <c r="BC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Y4" i="1"/>
  <c r="AZ4" i="1"/>
  <c r="BA4" i="1"/>
  <c r="BB4" i="1"/>
  <c r="BC4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Y5" i="1"/>
  <c r="AZ5" i="1"/>
  <c r="BA5" i="1"/>
  <c r="BB5" i="1"/>
  <c r="BC5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Y6" i="1"/>
  <c r="AZ6" i="1"/>
  <c r="BA6" i="1"/>
  <c r="BB6" i="1"/>
  <c r="BC6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Y7" i="1"/>
  <c r="AZ7" i="1"/>
  <c r="BA7" i="1"/>
  <c r="BB7" i="1"/>
  <c r="BC7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Y8" i="1"/>
  <c r="AZ8" i="1"/>
  <c r="BA8" i="1"/>
  <c r="BB8" i="1"/>
  <c r="BC8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Y9" i="1"/>
  <c r="AZ9" i="1"/>
  <c r="BA9" i="1"/>
  <c r="BB9" i="1"/>
  <c r="BC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Y10" i="1"/>
  <c r="AZ10" i="1"/>
  <c r="BA10" i="1"/>
  <c r="BB10" i="1"/>
  <c r="BC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Y11" i="1"/>
  <c r="AZ11" i="1"/>
  <c r="BA11" i="1"/>
  <c r="BB11" i="1"/>
  <c r="BC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Y12" i="1"/>
  <c r="AZ12" i="1"/>
  <c r="BA12" i="1"/>
  <c r="BB12" i="1"/>
  <c r="BC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Y13" i="1"/>
  <c r="AZ13" i="1"/>
  <c r="BA13" i="1"/>
  <c r="BB13" i="1"/>
  <c r="BC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Y14" i="1"/>
  <c r="AZ14" i="1"/>
  <c r="BA14" i="1"/>
  <c r="BB14" i="1"/>
  <c r="BC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Y15" i="1"/>
  <c r="AZ15" i="1"/>
  <c r="BA15" i="1"/>
  <c r="BB15" i="1"/>
  <c r="BC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Y16" i="1"/>
  <c r="AZ16" i="1"/>
  <c r="BA16" i="1"/>
  <c r="BB16" i="1"/>
  <c r="BC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Y17" i="1"/>
  <c r="AZ17" i="1"/>
  <c r="BA17" i="1"/>
  <c r="BB17" i="1"/>
  <c r="BC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Y18" i="1"/>
  <c r="AZ18" i="1"/>
  <c r="BA18" i="1"/>
  <c r="BB18" i="1"/>
  <c r="BC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Y19" i="1"/>
  <c r="AZ19" i="1"/>
  <c r="BA19" i="1"/>
  <c r="BB19" i="1"/>
  <c r="BC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Y20" i="1"/>
  <c r="AZ20" i="1"/>
  <c r="BA20" i="1"/>
  <c r="BB20" i="1"/>
  <c r="BC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Y21" i="1"/>
  <c r="AZ21" i="1"/>
  <c r="BA21" i="1"/>
  <c r="BB21" i="1"/>
  <c r="BC21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Y22" i="1"/>
  <c r="AZ22" i="1"/>
  <c r="BA22" i="1"/>
  <c r="BB22" i="1"/>
  <c r="BC22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Y23" i="1"/>
  <c r="AZ23" i="1"/>
  <c r="BA23" i="1"/>
  <c r="BB23" i="1"/>
  <c r="BC23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Y24" i="1"/>
  <c r="AZ24" i="1"/>
  <c r="BA24" i="1"/>
  <c r="BB24" i="1"/>
  <c r="BC24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Y25" i="1"/>
  <c r="AZ25" i="1"/>
  <c r="BA25" i="1"/>
  <c r="BB25" i="1"/>
  <c r="BC25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Y26" i="1"/>
  <c r="AZ26" i="1"/>
  <c r="BA26" i="1"/>
  <c r="BB26" i="1"/>
  <c r="BC26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Y27" i="1"/>
  <c r="AZ27" i="1"/>
  <c r="BA27" i="1"/>
  <c r="BB27" i="1"/>
  <c r="BC27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Y28" i="1"/>
  <c r="AZ28" i="1"/>
  <c r="BA28" i="1"/>
  <c r="BB28" i="1"/>
  <c r="BC28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Y29" i="1"/>
  <c r="AZ29" i="1"/>
  <c r="BA29" i="1"/>
  <c r="BB29" i="1"/>
  <c r="BC29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Y30" i="1"/>
  <c r="AZ30" i="1"/>
  <c r="BA30" i="1"/>
  <c r="BB30" i="1"/>
  <c r="BC30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Y31" i="1"/>
  <c r="AZ31" i="1"/>
  <c r="BA31" i="1"/>
  <c r="BB31" i="1"/>
  <c r="BC31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Y32" i="1"/>
  <c r="AZ32" i="1"/>
  <c r="BA32" i="1"/>
  <c r="BB32" i="1"/>
  <c r="BC32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Y33" i="1"/>
  <c r="AZ33" i="1"/>
  <c r="BA33" i="1"/>
  <c r="BB33" i="1"/>
  <c r="BC33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Y34" i="1"/>
  <c r="AZ34" i="1"/>
  <c r="BA34" i="1"/>
  <c r="BB34" i="1"/>
  <c r="BC34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Y35" i="1"/>
  <c r="AZ35" i="1"/>
  <c r="BA35" i="1"/>
  <c r="BB35" i="1"/>
  <c r="BC35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Y36" i="1"/>
  <c r="AZ36" i="1"/>
  <c r="BA36" i="1"/>
  <c r="BB36" i="1"/>
  <c r="BC36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Y37" i="1"/>
  <c r="AZ37" i="1"/>
  <c r="BA37" i="1"/>
  <c r="BB37" i="1"/>
  <c r="BC37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Y38" i="1"/>
  <c r="AZ38" i="1"/>
  <c r="BA38" i="1"/>
  <c r="BB38" i="1"/>
  <c r="BC38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Y39" i="1"/>
  <c r="AZ39" i="1"/>
  <c r="BA39" i="1"/>
  <c r="BB39" i="1"/>
  <c r="BC39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Y40" i="1"/>
  <c r="AZ40" i="1"/>
  <c r="BA40" i="1"/>
  <c r="BB40" i="1"/>
  <c r="BC40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Y41" i="1"/>
  <c r="AZ41" i="1"/>
  <c r="BA41" i="1"/>
  <c r="BB41" i="1"/>
  <c r="BC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Y42" i="1"/>
  <c r="AZ42" i="1"/>
  <c r="BA42" i="1"/>
  <c r="BB42" i="1"/>
  <c r="BC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Y43" i="1"/>
  <c r="AZ43" i="1"/>
  <c r="BA43" i="1"/>
  <c r="BB43" i="1"/>
  <c r="BC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Y44" i="1"/>
  <c r="AZ44" i="1"/>
  <c r="BA44" i="1"/>
  <c r="BB44" i="1"/>
  <c r="BC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Y45" i="1"/>
  <c r="AZ45" i="1"/>
  <c r="BA45" i="1"/>
  <c r="BB45" i="1"/>
  <c r="BC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Y46" i="1"/>
  <c r="AZ46" i="1"/>
  <c r="BA46" i="1"/>
  <c r="BB46" i="1"/>
  <c r="BC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Y47" i="1"/>
  <c r="AZ47" i="1"/>
  <c r="BA47" i="1"/>
  <c r="BB47" i="1"/>
  <c r="BC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Y48" i="1"/>
  <c r="AZ48" i="1"/>
  <c r="BA48" i="1"/>
  <c r="BB48" i="1"/>
  <c r="BC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Y49" i="1"/>
  <c r="AZ49" i="1"/>
  <c r="BA49" i="1"/>
  <c r="BB49" i="1"/>
  <c r="BC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Y50" i="1"/>
  <c r="AZ50" i="1"/>
  <c r="BA50" i="1"/>
  <c r="BB50" i="1"/>
  <c r="BC50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Y51" i="1"/>
  <c r="AZ51" i="1"/>
  <c r="BA51" i="1"/>
  <c r="BB51" i="1"/>
  <c r="BC51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Y52" i="1"/>
  <c r="AZ52" i="1"/>
  <c r="BA52" i="1"/>
  <c r="BB52" i="1"/>
  <c r="BC52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Y53" i="1"/>
  <c r="AZ53" i="1"/>
  <c r="BA53" i="1"/>
  <c r="BB53" i="1"/>
  <c r="BC53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Y54" i="1"/>
  <c r="AZ54" i="1"/>
  <c r="BA54" i="1"/>
  <c r="BB54" i="1"/>
  <c r="BC54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Y55" i="1"/>
  <c r="AZ55" i="1"/>
  <c r="BA55" i="1"/>
  <c r="BB55" i="1"/>
  <c r="BC55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Y56" i="1"/>
  <c r="AZ56" i="1"/>
  <c r="BA56" i="1"/>
  <c r="BB56" i="1"/>
  <c r="BC56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Y57" i="1"/>
  <c r="AZ57" i="1"/>
  <c r="BA57" i="1"/>
  <c r="BB57" i="1"/>
  <c r="BC57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Y58" i="1"/>
  <c r="AZ58" i="1"/>
  <c r="BA58" i="1"/>
  <c r="BB58" i="1"/>
  <c r="BC58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Y59" i="1"/>
  <c r="AZ59" i="1"/>
  <c r="BA59" i="1"/>
  <c r="BB59" i="1"/>
  <c r="BC59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Y60" i="1"/>
  <c r="AZ60" i="1"/>
  <c r="BA60" i="1"/>
  <c r="BB60" i="1"/>
  <c r="BC60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Y61" i="1"/>
  <c r="AZ61" i="1"/>
  <c r="BA61" i="1"/>
  <c r="BB61" i="1"/>
  <c r="BC61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Y62" i="1"/>
  <c r="AZ62" i="1"/>
  <c r="BA62" i="1"/>
  <c r="BB62" i="1"/>
  <c r="BC62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Y63" i="1"/>
  <c r="AZ63" i="1"/>
  <c r="BA63" i="1"/>
  <c r="BB63" i="1"/>
  <c r="BC63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Y64" i="1"/>
  <c r="AZ64" i="1"/>
  <c r="BA64" i="1"/>
  <c r="BB64" i="1"/>
  <c r="BC64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Y65" i="1"/>
  <c r="AZ65" i="1"/>
  <c r="BA65" i="1"/>
  <c r="BB65" i="1"/>
  <c r="BC65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Y66" i="1"/>
  <c r="AZ66" i="1"/>
  <c r="BA66" i="1"/>
  <c r="BB66" i="1"/>
  <c r="BC66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Y67" i="1"/>
  <c r="AZ67" i="1"/>
  <c r="BA67" i="1"/>
  <c r="BB67" i="1"/>
  <c r="BC67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Y68" i="1"/>
  <c r="AZ68" i="1"/>
  <c r="BA68" i="1"/>
  <c r="BB68" i="1"/>
  <c r="BC68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Y69" i="1"/>
  <c r="AZ69" i="1"/>
  <c r="BA69" i="1"/>
  <c r="BB69" i="1"/>
  <c r="BC69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Y70" i="1"/>
  <c r="AZ70" i="1"/>
  <c r="BA70" i="1"/>
  <c r="BB70" i="1"/>
  <c r="BC70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Y71" i="1"/>
  <c r="AZ71" i="1"/>
  <c r="BA71" i="1"/>
  <c r="BB71" i="1"/>
  <c r="BC71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Y72" i="1"/>
  <c r="AZ72" i="1"/>
  <c r="BA72" i="1"/>
  <c r="BB72" i="1"/>
  <c r="BC72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Y73" i="1"/>
  <c r="AZ73" i="1"/>
  <c r="BA73" i="1"/>
  <c r="BB73" i="1"/>
  <c r="BC73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Y74" i="1"/>
  <c r="AZ74" i="1"/>
  <c r="BA74" i="1"/>
  <c r="BB74" i="1"/>
  <c r="BC74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Y75" i="1"/>
  <c r="AZ75" i="1"/>
  <c r="BA75" i="1"/>
  <c r="BB75" i="1"/>
  <c r="BC75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Y76" i="1"/>
  <c r="AZ76" i="1"/>
  <c r="BA76" i="1"/>
  <c r="BB76" i="1"/>
  <c r="BC76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Y77" i="1"/>
  <c r="AZ77" i="1"/>
  <c r="BA77" i="1"/>
  <c r="BB77" i="1"/>
  <c r="BC77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Y78" i="1"/>
  <c r="AZ78" i="1"/>
  <c r="BA78" i="1"/>
  <c r="BB78" i="1"/>
  <c r="BC78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Y79" i="1"/>
  <c r="AZ79" i="1"/>
  <c r="BA79" i="1"/>
  <c r="BB79" i="1"/>
  <c r="BC79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Y80" i="1"/>
  <c r="AZ80" i="1"/>
  <c r="BA80" i="1"/>
  <c r="BB80" i="1"/>
  <c r="BC80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Y81" i="1"/>
  <c r="AZ81" i="1"/>
  <c r="BA81" i="1"/>
  <c r="BB81" i="1"/>
  <c r="BC81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Y82" i="1"/>
  <c r="AZ82" i="1"/>
  <c r="BA82" i="1"/>
  <c r="BB82" i="1"/>
  <c r="BC82" i="1"/>
  <c r="E3" i="9" l="1"/>
  <c r="E4" i="9"/>
  <c r="E5" i="9"/>
  <c r="E6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2" i="9"/>
  <c r="AG3" i="9" a="1"/>
  <c r="AG3" i="9" s="1"/>
  <c r="AG4" i="9" a="1"/>
  <c r="AG4" i="9" s="1"/>
  <c r="AG5" i="9" a="1"/>
  <c r="AG5" i="9" s="1"/>
  <c r="AG6" i="9" a="1"/>
  <c r="AG6" i="9"/>
  <c r="AG7" i="9" a="1"/>
  <c r="AG7" i="9" s="1"/>
  <c r="AG8" i="9" a="1"/>
  <c r="AG8" i="9" s="1"/>
  <c r="AG9" i="9" a="1"/>
  <c r="AG9" i="9" s="1"/>
  <c r="AG10" i="9" a="1"/>
  <c r="AG10" i="9"/>
  <c r="AG11" i="9" a="1"/>
  <c r="AG11" i="9" s="1"/>
  <c r="AG12" i="9" a="1"/>
  <c r="AG12" i="9" s="1"/>
  <c r="AG13" i="9" a="1"/>
  <c r="AG13" i="9" s="1"/>
  <c r="AG14" i="9" a="1"/>
  <c r="AG14" i="9"/>
  <c r="AG15" i="9" a="1"/>
  <c r="AG15" i="9" s="1"/>
  <c r="AG16" i="9" a="1"/>
  <c r="AG16" i="9" s="1"/>
  <c r="AG17" i="9" a="1"/>
  <c r="AG17" i="9" s="1"/>
  <c r="AG18" i="9" a="1"/>
  <c r="AG18" i="9"/>
  <c r="AG19" i="9" a="1"/>
  <c r="AG19" i="9" s="1"/>
  <c r="AG20" i="9" a="1"/>
  <c r="AG20" i="9" s="1"/>
  <c r="AG21" i="9" a="1"/>
  <c r="AG21" i="9" s="1"/>
  <c r="AG22" i="9" a="1"/>
  <c r="AG22" i="9"/>
  <c r="AG23" i="9" a="1"/>
  <c r="AG23" i="9" s="1"/>
  <c r="AG24" i="9" a="1"/>
  <c r="AG24" i="9" s="1"/>
  <c r="AG25" i="9" a="1"/>
  <c r="AG25" i="9" s="1"/>
  <c r="AG26" i="9" a="1"/>
  <c r="AG26" i="9"/>
  <c r="AG27" i="9" a="1"/>
  <c r="AG27" i="9" s="1"/>
  <c r="AG28" i="9" a="1"/>
  <c r="AG28" i="9" s="1"/>
  <c r="AG29" i="9" a="1"/>
  <c r="AG29" i="9" s="1"/>
  <c r="AG30" i="9" a="1"/>
  <c r="AG30" i="9"/>
  <c r="AG31" i="9" a="1"/>
  <c r="AG31" i="9" s="1"/>
  <c r="AG32" i="9" a="1"/>
  <c r="AG32" i="9" s="1"/>
  <c r="AG33" i="9" a="1"/>
  <c r="AG33" i="9" s="1"/>
  <c r="AG34" i="9" a="1"/>
  <c r="AG34" i="9"/>
  <c r="AG35" i="9" a="1"/>
  <c r="AG35" i="9" s="1"/>
  <c r="AG36" i="9" a="1"/>
  <c r="AG36" i="9" s="1"/>
  <c r="AG37" i="9" a="1"/>
  <c r="AG37" i="9" s="1"/>
  <c r="AG38" i="9" a="1"/>
  <c r="AG38" i="9"/>
  <c r="AG39" i="9" a="1"/>
  <c r="AG39" i="9" s="1"/>
  <c r="AG40" i="9" a="1"/>
  <c r="AG40" i="9" s="1"/>
  <c r="AG41" i="9" a="1"/>
  <c r="AG41" i="9" s="1"/>
  <c r="AG42" i="9" a="1"/>
  <c r="AG42" i="9"/>
  <c r="AG43" i="9" a="1"/>
  <c r="AG43" i="9" s="1"/>
  <c r="AG44" i="9" a="1"/>
  <c r="AG44" i="9" s="1"/>
  <c r="AG45" i="9" a="1"/>
  <c r="AG45" i="9" s="1"/>
  <c r="AG46" i="9" a="1"/>
  <c r="AG46" i="9"/>
  <c r="AG47" i="9" a="1"/>
  <c r="AG47" i="9" s="1"/>
  <c r="AG48" i="9" a="1"/>
  <c r="AG48" i="9" s="1"/>
  <c r="AG49" i="9" a="1"/>
  <c r="AG49" i="9" s="1"/>
  <c r="AG50" i="9" a="1"/>
  <c r="AG50" i="9"/>
  <c r="AG51" i="9" a="1"/>
  <c r="AG51" i="9" s="1"/>
  <c r="AG52" i="9" a="1"/>
  <c r="AG52" i="9" s="1"/>
  <c r="AG53" i="9" a="1"/>
  <c r="AG53" i="9" s="1"/>
  <c r="AG54" i="9" a="1"/>
  <c r="AG54" i="9"/>
  <c r="AG55" i="9" a="1"/>
  <c r="AG55" i="9" s="1"/>
  <c r="AG56" i="9" a="1"/>
  <c r="AG56" i="9" s="1"/>
  <c r="AG57" i="9" a="1"/>
  <c r="AG57" i="9" s="1"/>
  <c r="AG58" i="9" a="1"/>
  <c r="AG58" i="9"/>
  <c r="AG59" i="9" a="1"/>
  <c r="AG59" i="9" s="1"/>
  <c r="AG60" i="9" a="1"/>
  <c r="AG60" i="9" s="1"/>
  <c r="AG61" i="9" a="1"/>
  <c r="AG61" i="9" s="1"/>
  <c r="AG62" i="9" a="1"/>
  <c r="AG62" i="9"/>
  <c r="AG63" i="9" a="1"/>
  <c r="AG63" i="9" s="1"/>
  <c r="AG64" i="9" a="1"/>
  <c r="AG64" i="9" s="1"/>
  <c r="AG65" i="9" a="1"/>
  <c r="AG65" i="9" s="1"/>
  <c r="AG66" i="9" a="1"/>
  <c r="AG66" i="9"/>
  <c r="AG67" i="9" a="1"/>
  <c r="AG67" i="9" s="1"/>
  <c r="AG68" i="9" a="1"/>
  <c r="AG68" i="9" s="1"/>
  <c r="AG69" i="9" a="1"/>
  <c r="AG69" i="9" s="1"/>
  <c r="AG70" i="9" a="1"/>
  <c r="AG70" i="9"/>
  <c r="AG71" i="9" a="1"/>
  <c r="AG71" i="9" s="1"/>
  <c r="AG72" i="9" a="1"/>
  <c r="AG72" i="9" s="1"/>
  <c r="AG73" i="9" a="1"/>
  <c r="AG73" i="9" s="1"/>
  <c r="AG74" i="9" a="1"/>
  <c r="AG74" i="9"/>
  <c r="AG75" i="9" a="1"/>
  <c r="AG75" i="9" s="1"/>
  <c r="AG76" i="9" a="1"/>
  <c r="AG76" i="9" s="1"/>
  <c r="AG77" i="9" a="1"/>
  <c r="AG77" i="9" s="1"/>
  <c r="AG78" i="9" a="1"/>
  <c r="AG78" i="9"/>
  <c r="AG79" i="9" a="1"/>
  <c r="AG79" i="9" s="1"/>
  <c r="AG80" i="9" a="1"/>
  <c r="AG80" i="9" s="1"/>
  <c r="AG81" i="9" a="1"/>
  <c r="AG81" i="9" s="1"/>
  <c r="AG2" i="9" a="1"/>
  <c r="AG2" i="9" s="1"/>
  <c r="AF2" i="9" a="1"/>
  <c r="AF2" i="9" s="1"/>
  <c r="AE2" i="9" a="1"/>
  <c r="AE2" i="9" s="1"/>
  <c r="AD2" i="9" a="1"/>
  <c r="AD2" i="9" s="1"/>
  <c r="AF3" i="9" a="1"/>
  <c r="AF3" i="9" s="1"/>
  <c r="AF4" i="9" a="1"/>
  <c r="AF4" i="9" s="1"/>
  <c r="AF5" i="9" a="1"/>
  <c r="AF5" i="9" s="1"/>
  <c r="AF6" i="9" a="1"/>
  <c r="AF6" i="9"/>
  <c r="AF7" i="9" a="1"/>
  <c r="AF7" i="9" s="1"/>
  <c r="AF8" i="9" a="1"/>
  <c r="AF8" i="9" s="1"/>
  <c r="AF9" i="9" a="1"/>
  <c r="AF9" i="9" s="1"/>
  <c r="AF10" i="9" a="1"/>
  <c r="AF10" i="9"/>
  <c r="AF11" i="9" a="1"/>
  <c r="AF11" i="9" s="1"/>
  <c r="AF12" i="9" a="1"/>
  <c r="AF12" i="9" s="1"/>
  <c r="AF13" i="9" a="1"/>
  <c r="AF13" i="9" s="1"/>
  <c r="AF14" i="9" a="1"/>
  <c r="AF14" i="9"/>
  <c r="AF15" i="9" a="1"/>
  <c r="AF15" i="9" s="1"/>
  <c r="AF16" i="9" a="1"/>
  <c r="AF16" i="9" s="1"/>
  <c r="AF17" i="9" a="1"/>
  <c r="AF17" i="9" s="1"/>
  <c r="AF18" i="9" a="1"/>
  <c r="AF18" i="9"/>
  <c r="AF19" i="9" a="1"/>
  <c r="AF19" i="9" s="1"/>
  <c r="AF20" i="9" a="1"/>
  <c r="AF20" i="9" s="1"/>
  <c r="AF21" i="9" a="1"/>
  <c r="AF21" i="9" s="1"/>
  <c r="AF22" i="9" a="1"/>
  <c r="AF22" i="9"/>
  <c r="AF23" i="9" a="1"/>
  <c r="AF23" i="9" s="1"/>
  <c r="AF24" i="9" a="1"/>
  <c r="AF24" i="9" s="1"/>
  <c r="AF25" i="9" a="1"/>
  <c r="AF25" i="9" s="1"/>
  <c r="AF26" i="9" a="1"/>
  <c r="AF26" i="9"/>
  <c r="AF27" i="9" a="1"/>
  <c r="AF27" i="9" s="1"/>
  <c r="AF28" i="9" a="1"/>
  <c r="AF28" i="9" s="1"/>
  <c r="AF29" i="9" a="1"/>
  <c r="AF29" i="9" s="1"/>
  <c r="AF30" i="9" a="1"/>
  <c r="AF30" i="9"/>
  <c r="AF31" i="9" a="1"/>
  <c r="AF31" i="9" s="1"/>
  <c r="AF32" i="9" a="1"/>
  <c r="AF32" i="9" s="1"/>
  <c r="AF33" i="9" a="1"/>
  <c r="AF33" i="9" s="1"/>
  <c r="AF34" i="9" a="1"/>
  <c r="AF34" i="9"/>
  <c r="AF35" i="9" a="1"/>
  <c r="AF35" i="9" s="1"/>
  <c r="AF36" i="9" a="1"/>
  <c r="AF36" i="9" s="1"/>
  <c r="AF37" i="9" a="1"/>
  <c r="AF37" i="9" s="1"/>
  <c r="AF38" i="9" a="1"/>
  <c r="AF38" i="9"/>
  <c r="AF39" i="9" a="1"/>
  <c r="AF39" i="9" s="1"/>
  <c r="AF40" i="9" a="1"/>
  <c r="AF40" i="9" s="1"/>
  <c r="AF41" i="9" a="1"/>
  <c r="AF41" i="9" s="1"/>
  <c r="AF42" i="9" a="1"/>
  <c r="AF42" i="9"/>
  <c r="AF43" i="9" a="1"/>
  <c r="AF43" i="9" s="1"/>
  <c r="AF44" i="9" a="1"/>
  <c r="AF44" i="9" s="1"/>
  <c r="AF45" i="9" a="1"/>
  <c r="AF45" i="9" s="1"/>
  <c r="AF46" i="9" a="1"/>
  <c r="AF46" i="9"/>
  <c r="AF47" i="9" a="1"/>
  <c r="AF47" i="9" s="1"/>
  <c r="AF48" i="9" a="1"/>
  <c r="AF48" i="9" s="1"/>
  <c r="AF49" i="9" a="1"/>
  <c r="AF49" i="9" s="1"/>
  <c r="AF50" i="9" a="1"/>
  <c r="AF50" i="9"/>
  <c r="AF51" i="9" a="1"/>
  <c r="AF51" i="9" s="1"/>
  <c r="AF52" i="9" a="1"/>
  <c r="AF52" i="9" s="1"/>
  <c r="AF53" i="9" a="1"/>
  <c r="AF53" i="9" s="1"/>
  <c r="AF54" i="9" a="1"/>
  <c r="AF54" i="9"/>
  <c r="AF55" i="9" a="1"/>
  <c r="AF55" i="9" s="1"/>
  <c r="AF56" i="9" a="1"/>
  <c r="AF56" i="9" s="1"/>
  <c r="AF57" i="9" a="1"/>
  <c r="AF57" i="9" s="1"/>
  <c r="AF58" i="9" a="1"/>
  <c r="AF58" i="9"/>
  <c r="AF59" i="9" a="1"/>
  <c r="AF59" i="9" s="1"/>
  <c r="AF60" i="9" a="1"/>
  <c r="AF60" i="9" s="1"/>
  <c r="AF61" i="9" a="1"/>
  <c r="AF61" i="9" s="1"/>
  <c r="AF62" i="9" a="1"/>
  <c r="AF62" i="9"/>
  <c r="AF63" i="9" a="1"/>
  <c r="AF63" i="9" s="1"/>
  <c r="AF64" i="9" a="1"/>
  <c r="AF64" i="9" s="1"/>
  <c r="AF65" i="9" a="1"/>
  <c r="AF65" i="9" s="1"/>
  <c r="AF66" i="9" a="1"/>
  <c r="AF66" i="9"/>
  <c r="AF67" i="9" a="1"/>
  <c r="AF67" i="9" s="1"/>
  <c r="AF68" i="9" a="1"/>
  <c r="AF68" i="9" s="1"/>
  <c r="AF69" i="9" a="1"/>
  <c r="AF69" i="9" s="1"/>
  <c r="AF70" i="9" a="1"/>
  <c r="AF70" i="9"/>
  <c r="AF71" i="9" a="1"/>
  <c r="AF71" i="9" s="1"/>
  <c r="AF72" i="9" a="1"/>
  <c r="AF72" i="9" s="1"/>
  <c r="AF73" i="9" a="1"/>
  <c r="AF73" i="9" s="1"/>
  <c r="AF74" i="9" a="1"/>
  <c r="AF74" i="9"/>
  <c r="AF75" i="9" a="1"/>
  <c r="AF75" i="9" s="1"/>
  <c r="AF76" i="9" a="1"/>
  <c r="AF76" i="9" s="1"/>
  <c r="AF77" i="9" a="1"/>
  <c r="AF77" i="9" s="1"/>
  <c r="AF78" i="9" a="1"/>
  <c r="AF78" i="9"/>
  <c r="AF79" i="9" a="1"/>
  <c r="AF79" i="9" s="1"/>
  <c r="AF80" i="9" a="1"/>
  <c r="AF80" i="9" s="1"/>
  <c r="AF81" i="9" a="1"/>
  <c r="AF81" i="9" s="1"/>
  <c r="AE3" i="9" a="1"/>
  <c r="AE3" i="9" s="1"/>
  <c r="AE4" i="9" a="1"/>
  <c r="AE4" i="9" s="1"/>
  <c r="AE5" i="9" a="1"/>
  <c r="AE5" i="9" s="1"/>
  <c r="AE6" i="9" a="1"/>
  <c r="AE6" i="9"/>
  <c r="AE7" i="9" a="1"/>
  <c r="AE7" i="9" s="1"/>
  <c r="AE8" i="9" a="1"/>
  <c r="AE8" i="9" s="1"/>
  <c r="AE9" i="9" a="1"/>
  <c r="AE9" i="9" s="1"/>
  <c r="AE10" i="9" a="1"/>
  <c r="AE10" i="9"/>
  <c r="AE11" i="9" a="1"/>
  <c r="AE11" i="9" s="1"/>
  <c r="AE12" i="9" a="1"/>
  <c r="AE12" i="9" s="1"/>
  <c r="AE13" i="9" a="1"/>
  <c r="AE13" i="9" s="1"/>
  <c r="AE14" i="9" a="1"/>
  <c r="AE14" i="9"/>
  <c r="AE15" i="9" a="1"/>
  <c r="AE15" i="9" s="1"/>
  <c r="AE16" i="9" a="1"/>
  <c r="AE16" i="9" s="1"/>
  <c r="AE17" i="9" a="1"/>
  <c r="AE17" i="9" s="1"/>
  <c r="AE18" i="9" a="1"/>
  <c r="AE18" i="9"/>
  <c r="AE19" i="9" a="1"/>
  <c r="AE19" i="9" s="1"/>
  <c r="AE20" i="9" a="1"/>
  <c r="AE20" i="9" s="1"/>
  <c r="AE21" i="9" a="1"/>
  <c r="AE21" i="9" s="1"/>
  <c r="AE22" i="9" a="1"/>
  <c r="AE22" i="9"/>
  <c r="AE23" i="9" a="1"/>
  <c r="AE23" i="9" s="1"/>
  <c r="AE24" i="9" a="1"/>
  <c r="AE24" i="9" s="1"/>
  <c r="AE25" i="9" a="1"/>
  <c r="AE25" i="9" s="1"/>
  <c r="AE26" i="9" a="1"/>
  <c r="AE26" i="9"/>
  <c r="AE27" i="9" a="1"/>
  <c r="AE27" i="9" s="1"/>
  <c r="AE28" i="9" a="1"/>
  <c r="AE28" i="9" s="1"/>
  <c r="AE29" i="9" a="1"/>
  <c r="AE29" i="9" s="1"/>
  <c r="AE30" i="9" a="1"/>
  <c r="AE30" i="9"/>
  <c r="AE31" i="9" a="1"/>
  <c r="AE31" i="9" s="1"/>
  <c r="AE32" i="9" a="1"/>
  <c r="AE32" i="9" s="1"/>
  <c r="AE33" i="9" a="1"/>
  <c r="AE33" i="9" s="1"/>
  <c r="AE34" i="9" a="1"/>
  <c r="AE34" i="9"/>
  <c r="AE35" i="9" a="1"/>
  <c r="AE35" i="9" s="1"/>
  <c r="AE36" i="9" a="1"/>
  <c r="AE36" i="9" s="1"/>
  <c r="AE37" i="9" a="1"/>
  <c r="AE37" i="9" s="1"/>
  <c r="AE38" i="9" a="1"/>
  <c r="AE38" i="9"/>
  <c r="AE39" i="9" a="1"/>
  <c r="AE39" i="9" s="1"/>
  <c r="AE40" i="9" a="1"/>
  <c r="AE40" i="9" s="1"/>
  <c r="AE41" i="9" a="1"/>
  <c r="AE41" i="9" s="1"/>
  <c r="AE42" i="9" a="1"/>
  <c r="AE42" i="9"/>
  <c r="AE43" i="9" a="1"/>
  <c r="AE43" i="9" s="1"/>
  <c r="AE44" i="9" a="1"/>
  <c r="AE44" i="9" s="1"/>
  <c r="AE45" i="9" a="1"/>
  <c r="AE45" i="9" s="1"/>
  <c r="AE46" i="9" a="1"/>
  <c r="AE46" i="9"/>
  <c r="AE47" i="9" a="1"/>
  <c r="AE47" i="9" s="1"/>
  <c r="AE48" i="9" a="1"/>
  <c r="AE48" i="9" s="1"/>
  <c r="AE49" i="9" a="1"/>
  <c r="AE49" i="9" s="1"/>
  <c r="AE50" i="9" a="1"/>
  <c r="AE50" i="9"/>
  <c r="AE51" i="9" a="1"/>
  <c r="AE51" i="9" s="1"/>
  <c r="AE52" i="9" a="1"/>
  <c r="AE52" i="9" s="1"/>
  <c r="AE53" i="9" a="1"/>
  <c r="AE53" i="9" s="1"/>
  <c r="AE54" i="9" a="1"/>
  <c r="AE54" i="9"/>
  <c r="AE55" i="9" a="1"/>
  <c r="AE55" i="9" s="1"/>
  <c r="AE56" i="9" a="1"/>
  <c r="AE56" i="9" s="1"/>
  <c r="AE57" i="9" a="1"/>
  <c r="AE57" i="9" s="1"/>
  <c r="AE58" i="9" a="1"/>
  <c r="AE58" i="9"/>
  <c r="AE59" i="9" a="1"/>
  <c r="AE59" i="9" s="1"/>
  <c r="AE60" i="9" a="1"/>
  <c r="AE60" i="9" s="1"/>
  <c r="AE61" i="9" a="1"/>
  <c r="AE61" i="9" s="1"/>
  <c r="AE62" i="9" a="1"/>
  <c r="AE62" i="9"/>
  <c r="AE63" i="9" a="1"/>
  <c r="AE63" i="9" s="1"/>
  <c r="AE64" i="9" a="1"/>
  <c r="AE64" i="9" s="1"/>
  <c r="AE65" i="9" a="1"/>
  <c r="AE65" i="9" s="1"/>
  <c r="AE66" i="9" a="1"/>
  <c r="AE66" i="9"/>
  <c r="AE67" i="9" a="1"/>
  <c r="AE67" i="9" s="1"/>
  <c r="AE68" i="9" a="1"/>
  <c r="AE68" i="9" s="1"/>
  <c r="AE69" i="9" a="1"/>
  <c r="AE69" i="9" s="1"/>
  <c r="AE70" i="9" a="1"/>
  <c r="AE70" i="9"/>
  <c r="AE71" i="9" a="1"/>
  <c r="AE71" i="9" s="1"/>
  <c r="AE72" i="9" a="1"/>
  <c r="AE72" i="9" s="1"/>
  <c r="AE73" i="9" a="1"/>
  <c r="AE73" i="9" s="1"/>
  <c r="AE74" i="9" a="1"/>
  <c r="AE74" i="9"/>
  <c r="AE75" i="9" a="1"/>
  <c r="AE75" i="9" s="1"/>
  <c r="AE76" i="9" a="1"/>
  <c r="AE76" i="9" s="1"/>
  <c r="AE77" i="9" a="1"/>
  <c r="AE77" i="9" s="1"/>
  <c r="AE78" i="9" a="1"/>
  <c r="AE78" i="9"/>
  <c r="AE79" i="9" a="1"/>
  <c r="AE79" i="9" s="1"/>
  <c r="AE80" i="9" a="1"/>
  <c r="AE80" i="9" s="1"/>
  <c r="AE81" i="9" a="1"/>
  <c r="AE81" i="9" s="1"/>
  <c r="AD12" i="9" a="1"/>
  <c r="AD12" i="9" s="1"/>
  <c r="AD13" i="9" a="1"/>
  <c r="AD13" i="9" s="1"/>
  <c r="AD14" i="9" a="1"/>
  <c r="AD14" i="9"/>
  <c r="AD15" i="9" a="1"/>
  <c r="AD15" i="9" s="1"/>
  <c r="AD16" i="9" a="1"/>
  <c r="AD16" i="9" s="1"/>
  <c r="AD17" i="9" a="1"/>
  <c r="AD17" i="9" s="1"/>
  <c r="AD18" i="9" a="1"/>
  <c r="AD18" i="9"/>
  <c r="AD19" i="9" a="1"/>
  <c r="AD19" i="9" s="1"/>
  <c r="AD20" i="9" a="1"/>
  <c r="AD20" i="9" s="1"/>
  <c r="AD21" i="9" a="1"/>
  <c r="AD21" i="9" s="1"/>
  <c r="AD22" i="9" a="1"/>
  <c r="AD22" i="9"/>
  <c r="AD23" i="9" a="1"/>
  <c r="AD23" i="9" s="1"/>
  <c r="AD24" i="9" a="1"/>
  <c r="AD24" i="9" s="1"/>
  <c r="AD25" i="9" a="1"/>
  <c r="AD25" i="9" s="1"/>
  <c r="AD26" i="9" a="1"/>
  <c r="AD26" i="9"/>
  <c r="AD27" i="9" a="1"/>
  <c r="AD27" i="9" s="1"/>
  <c r="AD28" i="9" a="1"/>
  <c r="AD28" i="9" s="1"/>
  <c r="AD29" i="9" a="1"/>
  <c r="AD29" i="9" s="1"/>
  <c r="AD30" i="9" a="1"/>
  <c r="AD30" i="9"/>
  <c r="AD31" i="9" a="1"/>
  <c r="AD31" i="9" s="1"/>
  <c r="AD32" i="9" a="1"/>
  <c r="AD32" i="9" s="1"/>
  <c r="AD33" i="9" a="1"/>
  <c r="AD33" i="9" s="1"/>
  <c r="AD34" i="9" a="1"/>
  <c r="AD34" i="9"/>
  <c r="AD35" i="9" a="1"/>
  <c r="AD35" i="9" s="1"/>
  <c r="AD36" i="9" a="1"/>
  <c r="AD36" i="9" s="1"/>
  <c r="AD37" i="9" a="1"/>
  <c r="AD37" i="9" s="1"/>
  <c r="AD38" i="9" a="1"/>
  <c r="AD38" i="9"/>
  <c r="AD39" i="9" a="1"/>
  <c r="AD39" i="9" s="1"/>
  <c r="AD40" i="9" a="1"/>
  <c r="AD40" i="9" s="1"/>
  <c r="AD41" i="9" a="1"/>
  <c r="AD41" i="9" s="1"/>
  <c r="AD42" i="9" a="1"/>
  <c r="AD42" i="9"/>
  <c r="AD43" i="9" a="1"/>
  <c r="AD43" i="9" s="1"/>
  <c r="AD44" i="9" a="1"/>
  <c r="AD44" i="9" s="1"/>
  <c r="AD45" i="9" a="1"/>
  <c r="AD45" i="9" s="1"/>
  <c r="AD46" i="9" a="1"/>
  <c r="AD46" i="9"/>
  <c r="AD47" i="9" a="1"/>
  <c r="AD47" i="9" s="1"/>
  <c r="AD48" i="9" a="1"/>
  <c r="AD48" i="9" s="1"/>
  <c r="AD49" i="9" a="1"/>
  <c r="AD49" i="9" s="1"/>
  <c r="AD50" i="9" a="1"/>
  <c r="AD50" i="9"/>
  <c r="AD51" i="9" a="1"/>
  <c r="AD51" i="9" s="1"/>
  <c r="AD52" i="9" a="1"/>
  <c r="AD52" i="9" s="1"/>
  <c r="AD53" i="9" a="1"/>
  <c r="AD53" i="9" s="1"/>
  <c r="AD54" i="9" a="1"/>
  <c r="AD54" i="9"/>
  <c r="AD55" i="9" a="1"/>
  <c r="AD55" i="9" s="1"/>
  <c r="AD56" i="9" a="1"/>
  <c r="AD56" i="9" s="1"/>
  <c r="AD57" i="9" a="1"/>
  <c r="AD57" i="9" s="1"/>
  <c r="AD58" i="9" a="1"/>
  <c r="AD58" i="9"/>
  <c r="AD59" i="9" a="1"/>
  <c r="AD59" i="9" s="1"/>
  <c r="AD60" i="9" a="1"/>
  <c r="AD60" i="9" s="1"/>
  <c r="AD61" i="9" a="1"/>
  <c r="AD61" i="9" s="1"/>
  <c r="AD62" i="9" a="1"/>
  <c r="AD62" i="9"/>
  <c r="AD63" i="9" a="1"/>
  <c r="AD63" i="9" s="1"/>
  <c r="AD64" i="9" a="1"/>
  <c r="AD64" i="9" s="1"/>
  <c r="AD65" i="9" a="1"/>
  <c r="AD65" i="9" s="1"/>
  <c r="AD66" i="9" a="1"/>
  <c r="AD66" i="9"/>
  <c r="AD67" i="9" a="1"/>
  <c r="AD67" i="9" s="1"/>
  <c r="AD68" i="9" a="1"/>
  <c r="AD68" i="9" s="1"/>
  <c r="AD69" i="9" a="1"/>
  <c r="AD69" i="9" s="1"/>
  <c r="AD70" i="9" a="1"/>
  <c r="AD70" i="9"/>
  <c r="AD71" i="9" a="1"/>
  <c r="AD71" i="9" s="1"/>
  <c r="AD72" i="9" a="1"/>
  <c r="AD72" i="9" s="1"/>
  <c r="AD73" i="9" a="1"/>
  <c r="AD73" i="9" s="1"/>
  <c r="AD74" i="9" a="1"/>
  <c r="AD74" i="9"/>
  <c r="AD75" i="9" a="1"/>
  <c r="AD75" i="9" s="1"/>
  <c r="AD76" i="9" a="1"/>
  <c r="AD76" i="9" s="1"/>
  <c r="AD77" i="9" a="1"/>
  <c r="AD77" i="9" s="1"/>
  <c r="AD78" i="9" a="1"/>
  <c r="AD78" i="9"/>
  <c r="AD79" i="9" a="1"/>
  <c r="AD79" i="9" s="1"/>
  <c r="AD80" i="9" a="1"/>
  <c r="AD80" i="9" s="1"/>
  <c r="AD81" i="9" a="1"/>
  <c r="AD81" i="9" s="1"/>
  <c r="AD3" i="9" a="1"/>
  <c r="AD3" i="9"/>
  <c r="AD4" i="9" a="1"/>
  <c r="AD4" i="9"/>
  <c r="AD5" i="9" a="1"/>
  <c r="AD5" i="9" s="1"/>
  <c r="AD6" i="9" a="1"/>
  <c r="AD6" i="9"/>
  <c r="AD7" i="9" a="1"/>
  <c r="AD7" i="9"/>
  <c r="AD8" i="9" a="1"/>
  <c r="AD8" i="9"/>
  <c r="AD9" i="9" a="1"/>
  <c r="AD9" i="9" s="1"/>
  <c r="AD10" i="9" a="1"/>
  <c r="AD10" i="9"/>
  <c r="AD11" i="9" a="1"/>
  <c r="AD11" i="9" s="1"/>
  <c r="AC3" i="9"/>
  <c r="AC4" i="9"/>
  <c r="AC5" i="9"/>
  <c r="AC6" i="9"/>
  <c r="AC7" i="9"/>
  <c r="AC8" i="9"/>
  <c r="AC9" i="9"/>
  <c r="AC10" i="9"/>
  <c r="AC11" i="9"/>
  <c r="AC12" i="9"/>
  <c r="AC13" i="9"/>
  <c r="AC14" i="9"/>
  <c r="AC15" i="9"/>
  <c r="AC16" i="9"/>
  <c r="AC17" i="9"/>
  <c r="AC18" i="9"/>
  <c r="AC19" i="9"/>
  <c r="AC20" i="9"/>
  <c r="AC21" i="9"/>
  <c r="AC22" i="9"/>
  <c r="AC23" i="9"/>
  <c r="AC24" i="9"/>
  <c r="AC25" i="9"/>
  <c r="AC26" i="9"/>
  <c r="AC27" i="9"/>
  <c r="AC28" i="9"/>
  <c r="AC29" i="9"/>
  <c r="AC30" i="9"/>
  <c r="AC31" i="9"/>
  <c r="AC32" i="9"/>
  <c r="AC33" i="9"/>
  <c r="AC34" i="9"/>
  <c r="AC35" i="9"/>
  <c r="AC36" i="9"/>
  <c r="AC37" i="9"/>
  <c r="AC38" i="9"/>
  <c r="AC39" i="9"/>
  <c r="AC40" i="9"/>
  <c r="AC41" i="9"/>
  <c r="AC42" i="9"/>
  <c r="AC43" i="9"/>
  <c r="AC44" i="9"/>
  <c r="AC45" i="9"/>
  <c r="AC46" i="9"/>
  <c r="AC47" i="9"/>
  <c r="AC48" i="9"/>
  <c r="AC49" i="9"/>
  <c r="AC50" i="9"/>
  <c r="AC51" i="9"/>
  <c r="AC52" i="9"/>
  <c r="AC53" i="9"/>
  <c r="AC54" i="9"/>
  <c r="AC55" i="9"/>
  <c r="AC56" i="9"/>
  <c r="AC57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74" i="9"/>
  <c r="AC75" i="9"/>
  <c r="AC76" i="9"/>
  <c r="AC77" i="9"/>
  <c r="AC78" i="9"/>
  <c r="AC79" i="9"/>
  <c r="AC80" i="9"/>
  <c r="AC81" i="9"/>
  <c r="AC2" i="9"/>
  <c r="C10" i="8" l="1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B33" i="8"/>
  <c r="B34" i="8"/>
  <c r="B35" i="8"/>
  <c r="B36" i="8"/>
  <c r="B37" i="8"/>
  <c r="B38" i="8"/>
  <c r="B39" i="8"/>
  <c r="B9" i="8"/>
  <c r="BC56" i="3"/>
  <c r="BB56" i="3"/>
  <c r="AZ56" i="3"/>
  <c r="AY56" i="3"/>
  <c r="AW56" i="3"/>
  <c r="AV56" i="3"/>
  <c r="AT56" i="3"/>
  <c r="AS56" i="3"/>
  <c r="AQ56" i="3"/>
  <c r="AP56" i="3"/>
  <c r="AN56" i="3"/>
  <c r="AM56" i="3"/>
  <c r="BC55" i="3"/>
  <c r="BB55" i="3"/>
  <c r="AZ55" i="3"/>
  <c r="AY55" i="3"/>
  <c r="AW55" i="3"/>
  <c r="AV55" i="3"/>
  <c r="AT55" i="3"/>
  <c r="AS55" i="3"/>
  <c r="AQ55" i="3"/>
  <c r="AP55" i="3"/>
  <c r="AN55" i="3"/>
  <c r="AM55" i="3"/>
  <c r="BC54" i="3"/>
  <c r="BD54" i="3" s="1"/>
  <c r="BB54" i="3"/>
  <c r="AZ54" i="3"/>
  <c r="AY54" i="3"/>
  <c r="AW54" i="3"/>
  <c r="AV54" i="3"/>
  <c r="AT54" i="3"/>
  <c r="AS54" i="3"/>
  <c r="AQ54" i="3"/>
  <c r="AP54" i="3"/>
  <c r="AN54" i="3"/>
  <c r="AM54" i="3"/>
  <c r="BC53" i="3"/>
  <c r="BB53" i="3"/>
  <c r="AZ53" i="3"/>
  <c r="AY53" i="3"/>
  <c r="AW53" i="3"/>
  <c r="AV53" i="3"/>
  <c r="AT53" i="3"/>
  <c r="AS53" i="3"/>
  <c r="AQ53" i="3"/>
  <c r="AP53" i="3"/>
  <c r="AN53" i="3"/>
  <c r="AM53" i="3"/>
  <c r="BC52" i="3"/>
  <c r="BB52" i="3"/>
  <c r="AZ52" i="3"/>
  <c r="AY52" i="3"/>
  <c r="AW52" i="3"/>
  <c r="AX52" i="3" s="1"/>
  <c r="AV52" i="3"/>
  <c r="AT52" i="3"/>
  <c r="AS52" i="3"/>
  <c r="AQ52" i="3"/>
  <c r="AP52" i="3"/>
  <c r="AN52" i="3"/>
  <c r="AM52" i="3"/>
  <c r="BC51" i="3"/>
  <c r="BD51" i="3" s="1"/>
  <c r="BB51" i="3"/>
  <c r="AZ51" i="3"/>
  <c r="AY51" i="3"/>
  <c r="AW51" i="3"/>
  <c r="AV51" i="3"/>
  <c r="AT51" i="3"/>
  <c r="AS51" i="3"/>
  <c r="AQ51" i="3"/>
  <c r="AP51" i="3"/>
  <c r="AN51" i="3"/>
  <c r="AM51" i="3"/>
  <c r="BC50" i="3"/>
  <c r="BD50" i="3" s="1"/>
  <c r="BB50" i="3"/>
  <c r="AZ50" i="3"/>
  <c r="AY50" i="3"/>
  <c r="AW50" i="3"/>
  <c r="AV50" i="3"/>
  <c r="AT50" i="3"/>
  <c r="AS50" i="3"/>
  <c r="AQ50" i="3"/>
  <c r="AR50" i="3" s="1"/>
  <c r="AP50" i="3"/>
  <c r="AN50" i="3"/>
  <c r="AM50" i="3"/>
  <c r="BC49" i="3"/>
  <c r="BD49" i="3" s="1"/>
  <c r="BB49" i="3"/>
  <c r="AZ49" i="3"/>
  <c r="AY49" i="3"/>
  <c r="AW49" i="3"/>
  <c r="AX49" i="3" s="1"/>
  <c r="AV49" i="3"/>
  <c r="AT49" i="3"/>
  <c r="AS49" i="3"/>
  <c r="AQ49" i="3"/>
  <c r="AR49" i="3" s="1"/>
  <c r="AP49" i="3"/>
  <c r="AN49" i="3"/>
  <c r="AM49" i="3"/>
  <c r="BC48" i="3"/>
  <c r="BB48" i="3"/>
  <c r="AZ48" i="3"/>
  <c r="AY48" i="3"/>
  <c r="AW48" i="3"/>
  <c r="AV48" i="3"/>
  <c r="AT48" i="3"/>
  <c r="AS48" i="3"/>
  <c r="AQ48" i="3"/>
  <c r="AP48" i="3"/>
  <c r="AN48" i="3"/>
  <c r="AO48" i="3" s="1"/>
  <c r="AM48" i="3"/>
  <c r="BC47" i="3"/>
  <c r="BB47" i="3"/>
  <c r="AZ47" i="3"/>
  <c r="AY47" i="3"/>
  <c r="BA47" i="3" s="1"/>
  <c r="AW47" i="3"/>
  <c r="AV47" i="3"/>
  <c r="AT47" i="3"/>
  <c r="AS47" i="3"/>
  <c r="AQ47" i="3"/>
  <c r="AP47" i="3"/>
  <c r="AN47" i="3"/>
  <c r="AM47" i="3"/>
  <c r="BC46" i="3"/>
  <c r="BD46" i="3" s="1"/>
  <c r="BB46" i="3"/>
  <c r="AZ46" i="3"/>
  <c r="AY46" i="3"/>
  <c r="AW46" i="3"/>
  <c r="AV46" i="3"/>
  <c r="AT46" i="3"/>
  <c r="AS46" i="3"/>
  <c r="AQ46" i="3"/>
  <c r="AR46" i="3" s="1"/>
  <c r="AP46" i="3"/>
  <c r="AN46" i="3"/>
  <c r="AO46" i="3" s="1"/>
  <c r="AM46" i="3"/>
  <c r="BC45" i="3"/>
  <c r="BB45" i="3"/>
  <c r="AZ45" i="3"/>
  <c r="AY45" i="3"/>
  <c r="AW45" i="3"/>
  <c r="AV45" i="3"/>
  <c r="AT45" i="3"/>
  <c r="AS45" i="3"/>
  <c r="AU45" i="3" s="1"/>
  <c r="AQ45" i="3"/>
  <c r="AP45" i="3"/>
  <c r="AN45" i="3"/>
  <c r="AM45" i="3"/>
  <c r="BC44" i="3"/>
  <c r="BB44" i="3"/>
  <c r="AZ44" i="3"/>
  <c r="AY44" i="3"/>
  <c r="AW44" i="3"/>
  <c r="AV44" i="3"/>
  <c r="AT44" i="3"/>
  <c r="AS44" i="3"/>
  <c r="AQ44" i="3"/>
  <c r="AP44" i="3"/>
  <c r="AN44" i="3"/>
  <c r="AM44" i="3"/>
  <c r="BC43" i="3"/>
  <c r="BB43" i="3"/>
  <c r="AZ43" i="3"/>
  <c r="AY43" i="3"/>
  <c r="AW43" i="3"/>
  <c r="AV43" i="3"/>
  <c r="AT43" i="3"/>
  <c r="AS43" i="3"/>
  <c r="AQ43" i="3"/>
  <c r="AP43" i="3"/>
  <c r="AN43" i="3"/>
  <c r="AM43" i="3"/>
  <c r="BC42" i="3"/>
  <c r="BB42" i="3"/>
  <c r="AZ42" i="3"/>
  <c r="AY42" i="3"/>
  <c r="AW42" i="3"/>
  <c r="AV42" i="3"/>
  <c r="AT42" i="3"/>
  <c r="AS42" i="3"/>
  <c r="AQ42" i="3"/>
  <c r="AP42" i="3"/>
  <c r="AN42" i="3"/>
  <c r="AM42" i="3"/>
  <c r="BC41" i="3"/>
  <c r="BB41" i="3"/>
  <c r="BD41" i="3" s="1"/>
  <c r="AZ41" i="3"/>
  <c r="AY41" i="3"/>
  <c r="AW41" i="3"/>
  <c r="AV41" i="3"/>
  <c r="AT41" i="3"/>
  <c r="AS41" i="3"/>
  <c r="AQ41" i="3"/>
  <c r="AP41" i="3"/>
  <c r="AN41" i="3"/>
  <c r="AM41" i="3"/>
  <c r="BC40" i="3"/>
  <c r="BB40" i="3"/>
  <c r="AZ40" i="3"/>
  <c r="AY40" i="3"/>
  <c r="AW40" i="3"/>
  <c r="AV40" i="3"/>
  <c r="AT40" i="3"/>
  <c r="AS40" i="3"/>
  <c r="AQ40" i="3"/>
  <c r="AP40" i="3"/>
  <c r="AN40" i="3"/>
  <c r="AM40" i="3"/>
  <c r="BC39" i="3"/>
  <c r="BB39" i="3"/>
  <c r="AZ39" i="3"/>
  <c r="AY39" i="3"/>
  <c r="AW39" i="3"/>
  <c r="AV39" i="3"/>
  <c r="AT39" i="3"/>
  <c r="AS39" i="3"/>
  <c r="AQ39" i="3"/>
  <c r="AP39" i="3"/>
  <c r="AN39" i="3"/>
  <c r="AM39" i="3"/>
  <c r="BC38" i="3"/>
  <c r="BD38" i="3" s="1"/>
  <c r="BB38" i="3"/>
  <c r="AZ38" i="3"/>
  <c r="AY38" i="3"/>
  <c r="AW38" i="3"/>
  <c r="AV38" i="3"/>
  <c r="AT38" i="3"/>
  <c r="AS38" i="3"/>
  <c r="AQ38" i="3"/>
  <c r="AP38" i="3"/>
  <c r="AN38" i="3"/>
  <c r="AO38" i="3" s="1"/>
  <c r="AM38" i="3"/>
  <c r="BC37" i="3"/>
  <c r="BB37" i="3"/>
  <c r="AZ37" i="3"/>
  <c r="AY37" i="3"/>
  <c r="AW37" i="3"/>
  <c r="AV37" i="3"/>
  <c r="AT37" i="3"/>
  <c r="AU37" i="3" s="1"/>
  <c r="AS37" i="3"/>
  <c r="AQ37" i="3"/>
  <c r="AP37" i="3"/>
  <c r="AN37" i="3"/>
  <c r="AM37" i="3"/>
  <c r="BC36" i="3"/>
  <c r="BD36" i="3" s="1"/>
  <c r="BB36" i="3"/>
  <c r="AZ36" i="3"/>
  <c r="AY36" i="3"/>
  <c r="AW36" i="3"/>
  <c r="AV36" i="3"/>
  <c r="AU36" i="3"/>
  <c r="AT36" i="3"/>
  <c r="AS36" i="3"/>
  <c r="AQ36" i="3"/>
  <c r="AP36" i="3"/>
  <c r="AN36" i="3"/>
  <c r="AM36" i="3"/>
  <c r="BC35" i="3"/>
  <c r="BB35" i="3"/>
  <c r="AZ35" i="3"/>
  <c r="AY35" i="3"/>
  <c r="BA35" i="3" s="1"/>
  <c r="AW35" i="3"/>
  <c r="AV35" i="3"/>
  <c r="AT35" i="3"/>
  <c r="AS35" i="3"/>
  <c r="AQ35" i="3"/>
  <c r="AP35" i="3"/>
  <c r="AN35" i="3"/>
  <c r="AM35" i="3"/>
  <c r="AO35" i="3" s="1"/>
  <c r="BC34" i="3"/>
  <c r="BB34" i="3"/>
  <c r="AZ34" i="3"/>
  <c r="AY34" i="3"/>
  <c r="AW34" i="3"/>
  <c r="AV34" i="3"/>
  <c r="AT34" i="3"/>
  <c r="AS34" i="3"/>
  <c r="AQ34" i="3"/>
  <c r="AP34" i="3"/>
  <c r="AN34" i="3"/>
  <c r="AM34" i="3"/>
  <c r="BC33" i="3"/>
  <c r="BB33" i="3"/>
  <c r="AZ33" i="3"/>
  <c r="AY33" i="3"/>
  <c r="AW33" i="3"/>
  <c r="AV33" i="3"/>
  <c r="AT33" i="3"/>
  <c r="AS33" i="3"/>
  <c r="AQ33" i="3"/>
  <c r="AP33" i="3"/>
  <c r="AN33" i="3"/>
  <c r="AM33" i="3"/>
  <c r="BC32" i="3"/>
  <c r="BB32" i="3"/>
  <c r="AZ32" i="3"/>
  <c r="AY32" i="3"/>
  <c r="AW32" i="3"/>
  <c r="AV32" i="3"/>
  <c r="AX32" i="3" s="1"/>
  <c r="AT32" i="3"/>
  <c r="AS32" i="3"/>
  <c r="AQ32" i="3"/>
  <c r="AP32" i="3"/>
  <c r="AN32" i="3"/>
  <c r="AM32" i="3"/>
  <c r="BC31" i="3"/>
  <c r="BB31" i="3"/>
  <c r="AZ31" i="3"/>
  <c r="AY31" i="3"/>
  <c r="AW31" i="3"/>
  <c r="AV31" i="3"/>
  <c r="AT31" i="3"/>
  <c r="AS31" i="3"/>
  <c r="AQ31" i="3"/>
  <c r="AP31" i="3"/>
  <c r="AN31" i="3"/>
  <c r="AM31" i="3"/>
  <c r="BC30" i="3"/>
  <c r="BB30" i="3"/>
  <c r="AZ30" i="3"/>
  <c r="AY30" i="3"/>
  <c r="AW30" i="3"/>
  <c r="AV30" i="3"/>
  <c r="AT30" i="3"/>
  <c r="AS30" i="3"/>
  <c r="AQ30" i="3"/>
  <c r="AP30" i="3"/>
  <c r="AN30" i="3"/>
  <c r="AO30" i="3" s="1"/>
  <c r="AM30" i="3"/>
  <c r="BC29" i="3"/>
  <c r="BB29" i="3"/>
  <c r="AZ29" i="3"/>
  <c r="AY29" i="3"/>
  <c r="AW29" i="3"/>
  <c r="AV29" i="3"/>
  <c r="AT29" i="3"/>
  <c r="AS29" i="3"/>
  <c r="AQ29" i="3"/>
  <c r="AP29" i="3"/>
  <c r="AN29" i="3"/>
  <c r="AM29" i="3"/>
  <c r="BC28" i="3"/>
  <c r="BB28" i="3"/>
  <c r="AZ28" i="3"/>
  <c r="AY28" i="3"/>
  <c r="AW28" i="3"/>
  <c r="AV28" i="3"/>
  <c r="AX28" i="3" s="1"/>
  <c r="AT28" i="3"/>
  <c r="AS28" i="3"/>
  <c r="AQ28" i="3"/>
  <c r="AP28" i="3"/>
  <c r="AN28" i="3"/>
  <c r="AM28" i="3"/>
  <c r="BC27" i="3"/>
  <c r="BB27" i="3"/>
  <c r="AZ27" i="3"/>
  <c r="AY27" i="3"/>
  <c r="BA27" i="3" s="1"/>
  <c r="AW27" i="3"/>
  <c r="AV27" i="3"/>
  <c r="AT27" i="3"/>
  <c r="AS27" i="3"/>
  <c r="AQ27" i="3"/>
  <c r="AP27" i="3"/>
  <c r="AN27" i="3"/>
  <c r="AM27" i="3"/>
  <c r="AO27" i="3" s="1"/>
  <c r="BC26" i="3"/>
  <c r="BB26" i="3"/>
  <c r="AZ26" i="3"/>
  <c r="AY26" i="3"/>
  <c r="AW26" i="3"/>
  <c r="AV26" i="3"/>
  <c r="AT26" i="3"/>
  <c r="AS26" i="3"/>
  <c r="AQ26" i="3"/>
  <c r="AP26" i="3"/>
  <c r="AN26" i="3"/>
  <c r="AO26" i="3" s="1"/>
  <c r="AM26" i="3"/>
  <c r="BC25" i="3"/>
  <c r="BB25" i="3"/>
  <c r="AZ25" i="3"/>
  <c r="AY25" i="3"/>
  <c r="AW25" i="3"/>
  <c r="AV25" i="3"/>
  <c r="AT25" i="3"/>
  <c r="AS25" i="3"/>
  <c r="AU25" i="3" s="1"/>
  <c r="AQ25" i="3"/>
  <c r="AP25" i="3"/>
  <c r="AN25" i="3"/>
  <c r="AM25" i="3"/>
  <c r="BC24" i="3"/>
  <c r="BB24" i="3"/>
  <c r="AZ24" i="3"/>
  <c r="AY24" i="3"/>
  <c r="AW24" i="3"/>
  <c r="AX24" i="3" s="1"/>
  <c r="AV24" i="3"/>
  <c r="AT24" i="3"/>
  <c r="AS24" i="3"/>
  <c r="AQ24" i="3"/>
  <c r="AP24" i="3"/>
  <c r="AN24" i="3"/>
  <c r="AM24" i="3"/>
  <c r="BC23" i="3"/>
  <c r="BD23" i="3" s="1"/>
  <c r="BB23" i="3"/>
  <c r="AZ23" i="3"/>
  <c r="BA23" i="3" s="1"/>
  <c r="AY23" i="3"/>
  <c r="AW23" i="3"/>
  <c r="AV23" i="3"/>
  <c r="AT23" i="3"/>
  <c r="AS23" i="3"/>
  <c r="AQ23" i="3"/>
  <c r="AP23" i="3"/>
  <c r="AN23" i="3"/>
  <c r="AM23" i="3"/>
  <c r="BC22" i="3"/>
  <c r="BB22" i="3"/>
  <c r="AZ22" i="3"/>
  <c r="AY22" i="3"/>
  <c r="AW22" i="3"/>
  <c r="AV22" i="3"/>
  <c r="AT22" i="3"/>
  <c r="AS22" i="3"/>
  <c r="AQ22" i="3"/>
  <c r="AR22" i="3" s="1"/>
  <c r="AP22" i="3"/>
  <c r="AN22" i="3"/>
  <c r="AM22" i="3"/>
  <c r="BC21" i="3"/>
  <c r="BD21" i="3" s="1"/>
  <c r="BB21" i="3"/>
  <c r="AZ21" i="3"/>
  <c r="AY21" i="3"/>
  <c r="AW21" i="3"/>
  <c r="AV21" i="3"/>
  <c r="AT21" i="3"/>
  <c r="AS21" i="3"/>
  <c r="AQ21" i="3"/>
  <c r="AP21" i="3"/>
  <c r="AN21" i="3"/>
  <c r="AM21" i="3"/>
  <c r="BC20" i="3"/>
  <c r="BB20" i="3"/>
  <c r="AZ20" i="3"/>
  <c r="AY20" i="3"/>
  <c r="AW20" i="3"/>
  <c r="AV20" i="3"/>
  <c r="AT20" i="3"/>
  <c r="AS20" i="3"/>
  <c r="AQ20" i="3"/>
  <c r="AP20" i="3"/>
  <c r="AN20" i="3"/>
  <c r="AM20" i="3"/>
  <c r="BC19" i="3"/>
  <c r="BD19" i="3" s="1"/>
  <c r="BB19" i="3"/>
  <c r="AZ19" i="3"/>
  <c r="BA19" i="3" s="1"/>
  <c r="AY19" i="3"/>
  <c r="AW19" i="3"/>
  <c r="AX19" i="3" s="1"/>
  <c r="AV19" i="3"/>
  <c r="AT19" i="3"/>
  <c r="AS19" i="3"/>
  <c r="AQ19" i="3"/>
  <c r="AP19" i="3"/>
  <c r="AN19" i="3"/>
  <c r="AM19" i="3"/>
  <c r="AO19" i="3" s="1"/>
  <c r="BC18" i="3"/>
  <c r="BB18" i="3"/>
  <c r="AZ18" i="3"/>
  <c r="AY18" i="3"/>
  <c r="AW18" i="3"/>
  <c r="AV18" i="3"/>
  <c r="AT18" i="3"/>
  <c r="AS18" i="3"/>
  <c r="AQ18" i="3"/>
  <c r="AP18" i="3"/>
  <c r="AN18" i="3"/>
  <c r="AM18" i="3"/>
  <c r="BC17" i="3"/>
  <c r="BB17" i="3"/>
  <c r="AZ17" i="3"/>
  <c r="AY17" i="3"/>
  <c r="AW17" i="3"/>
  <c r="AV17" i="3"/>
  <c r="AT17" i="3"/>
  <c r="AS17" i="3"/>
  <c r="AQ17" i="3"/>
  <c r="AP17" i="3"/>
  <c r="AN17" i="3"/>
  <c r="AM17" i="3"/>
  <c r="BC16" i="3"/>
  <c r="BB16" i="3"/>
  <c r="AZ16" i="3"/>
  <c r="AY16" i="3"/>
  <c r="AW16" i="3"/>
  <c r="AV16" i="3"/>
  <c r="AX16" i="3" s="1"/>
  <c r="AT16" i="3"/>
  <c r="AS16" i="3"/>
  <c r="AQ16" i="3"/>
  <c r="AP16" i="3"/>
  <c r="AN16" i="3"/>
  <c r="AM16" i="3"/>
  <c r="BC15" i="3"/>
  <c r="BB15" i="3"/>
  <c r="AZ15" i="3"/>
  <c r="AY15" i="3"/>
  <c r="AW15" i="3"/>
  <c r="AX15" i="3" s="1"/>
  <c r="AV15" i="3"/>
  <c r="AT15" i="3"/>
  <c r="AS15" i="3"/>
  <c r="AQ15" i="3"/>
  <c r="AP15" i="3"/>
  <c r="AN15" i="3"/>
  <c r="AM15" i="3"/>
  <c r="BC14" i="3"/>
  <c r="BB14" i="3"/>
  <c r="AZ14" i="3"/>
  <c r="AY14" i="3"/>
  <c r="AW14" i="3"/>
  <c r="AV14" i="3"/>
  <c r="AT14" i="3"/>
  <c r="AS14" i="3"/>
  <c r="AQ14" i="3"/>
  <c r="AP14" i="3"/>
  <c r="AN14" i="3"/>
  <c r="AM14" i="3"/>
  <c r="BC13" i="3"/>
  <c r="BB13" i="3"/>
  <c r="AZ13" i="3"/>
  <c r="AY13" i="3"/>
  <c r="AW13" i="3"/>
  <c r="AV13" i="3"/>
  <c r="AT13" i="3"/>
  <c r="AS13" i="3"/>
  <c r="AQ13" i="3"/>
  <c r="AP13" i="3"/>
  <c r="AN13" i="3"/>
  <c r="AM13" i="3"/>
  <c r="BC12" i="3"/>
  <c r="BB12" i="3"/>
  <c r="AZ12" i="3"/>
  <c r="AY12" i="3"/>
  <c r="AW12" i="3"/>
  <c r="AX12" i="3" s="1"/>
  <c r="AV12" i="3"/>
  <c r="AT12" i="3"/>
  <c r="AU12" i="3" s="1"/>
  <c r="AS12" i="3"/>
  <c r="AQ12" i="3"/>
  <c r="AP12" i="3"/>
  <c r="AN12" i="3"/>
  <c r="AM12" i="3"/>
  <c r="BC11" i="3"/>
  <c r="BB11" i="3"/>
  <c r="BA11" i="3"/>
  <c r="AZ11" i="3"/>
  <c r="AY11" i="3"/>
  <c r="AW11" i="3"/>
  <c r="AV11" i="3"/>
  <c r="AT11" i="3"/>
  <c r="AS11" i="3"/>
  <c r="AQ11" i="3"/>
  <c r="AP11" i="3"/>
  <c r="AN11" i="3"/>
  <c r="AM11" i="3"/>
  <c r="BC10" i="3"/>
  <c r="BB10" i="3"/>
  <c r="AZ10" i="3"/>
  <c r="AY10" i="3"/>
  <c r="AW10" i="3"/>
  <c r="AV10" i="3"/>
  <c r="AT10" i="3"/>
  <c r="AS10" i="3"/>
  <c r="AQ10" i="3"/>
  <c r="AP10" i="3"/>
  <c r="AN10" i="3"/>
  <c r="AM10" i="3"/>
  <c r="BC9" i="3"/>
  <c r="BB9" i="3"/>
  <c r="AZ9" i="3"/>
  <c r="BA9" i="3" s="1"/>
  <c r="AY9" i="3"/>
  <c r="AW9" i="3"/>
  <c r="AV9" i="3"/>
  <c r="AT9" i="3"/>
  <c r="AS9" i="3"/>
  <c r="AU9" i="3" s="1"/>
  <c r="AQ9" i="3"/>
  <c r="AP9" i="3"/>
  <c r="AN9" i="3"/>
  <c r="AM9" i="3"/>
  <c r="BC8" i="3"/>
  <c r="BB8" i="3"/>
  <c r="AZ8" i="3"/>
  <c r="AY8" i="3"/>
  <c r="AW8" i="3"/>
  <c r="AV8" i="3"/>
  <c r="AT8" i="3"/>
  <c r="AS8" i="3"/>
  <c r="AQ8" i="3"/>
  <c r="AP8" i="3"/>
  <c r="AN8" i="3"/>
  <c r="AM8" i="3"/>
  <c r="BC7" i="3"/>
  <c r="BB7" i="3"/>
  <c r="AZ7" i="3"/>
  <c r="AY7" i="3"/>
  <c r="AW7" i="3"/>
  <c r="AV7" i="3"/>
  <c r="AT7" i="3"/>
  <c r="AS7" i="3"/>
  <c r="AQ7" i="3"/>
  <c r="AP7" i="3"/>
  <c r="AN7" i="3"/>
  <c r="AO7" i="3" s="1"/>
  <c r="AM7" i="3"/>
  <c r="BC6" i="3"/>
  <c r="BB6" i="3"/>
  <c r="AZ6" i="3"/>
  <c r="AY6" i="3"/>
  <c r="AW6" i="3"/>
  <c r="AV6" i="3"/>
  <c r="AT6" i="3"/>
  <c r="AS6" i="3"/>
  <c r="AQ6" i="3"/>
  <c r="AP6" i="3"/>
  <c r="AR6" i="3" s="1"/>
  <c r="AN6" i="3"/>
  <c r="AM6" i="3"/>
  <c r="BC5" i="3"/>
  <c r="BB5" i="3"/>
  <c r="AZ5" i="3"/>
  <c r="AY5" i="3"/>
  <c r="AW5" i="3"/>
  <c r="AV5" i="3"/>
  <c r="AT5" i="3"/>
  <c r="AS5" i="3"/>
  <c r="AQ5" i="3"/>
  <c r="AP5" i="3"/>
  <c r="AN5" i="3"/>
  <c r="AM5" i="3"/>
  <c r="BC4" i="3"/>
  <c r="BB4" i="3"/>
  <c r="AZ4" i="3"/>
  <c r="AY4" i="3"/>
  <c r="AW4" i="3"/>
  <c r="AV4" i="3"/>
  <c r="AT4" i="3"/>
  <c r="AS4" i="3"/>
  <c r="AQ4" i="3"/>
  <c r="AP4" i="3"/>
  <c r="AN4" i="3"/>
  <c r="AM4" i="3"/>
  <c r="BC3" i="3"/>
  <c r="BB3" i="3"/>
  <c r="AZ3" i="3"/>
  <c r="AY3" i="3"/>
  <c r="AW3" i="3"/>
  <c r="AV3" i="3"/>
  <c r="AT3" i="3"/>
  <c r="AS3" i="3"/>
  <c r="AQ3" i="3"/>
  <c r="AP3" i="3"/>
  <c r="AN3" i="3"/>
  <c r="AO3" i="3" s="1"/>
  <c r="AM3" i="3"/>
  <c r="BC2" i="3"/>
  <c r="BB2" i="3"/>
  <c r="AZ2" i="3"/>
  <c r="AY2" i="3"/>
  <c r="AW2" i="3"/>
  <c r="AV2" i="3"/>
  <c r="AT2" i="3"/>
  <c r="AU2" i="3" s="1"/>
  <c r="AS2" i="3"/>
  <c r="AQ2" i="3"/>
  <c r="AP2" i="3"/>
  <c r="AN2" i="3"/>
  <c r="AM2" i="3"/>
  <c r="BA2" i="3" l="1"/>
  <c r="AO10" i="3"/>
  <c r="AR13" i="3"/>
  <c r="BA25" i="3"/>
  <c r="AU28" i="3"/>
  <c r="BA29" i="3"/>
  <c r="AU30" i="3"/>
  <c r="AU32" i="3"/>
  <c r="AX39" i="3"/>
  <c r="AR2" i="3"/>
  <c r="BD6" i="3"/>
  <c r="BD10" i="3"/>
  <c r="AO14" i="3"/>
  <c r="BA14" i="3"/>
  <c r="AR29" i="3"/>
  <c r="BA39" i="3"/>
  <c r="AU40" i="3"/>
  <c r="AU4" i="3"/>
  <c r="AO11" i="3"/>
  <c r="AU19" i="3"/>
  <c r="AU21" i="3"/>
  <c r="AU23" i="3"/>
  <c r="AR37" i="3"/>
  <c r="BD37" i="3"/>
  <c r="BA45" i="3"/>
  <c r="AU48" i="3"/>
  <c r="AO51" i="3"/>
  <c r="BA51" i="3"/>
  <c r="AO55" i="3"/>
  <c r="BA55" i="3"/>
  <c r="BA30" i="3"/>
  <c r="AU35" i="3"/>
  <c r="BD39" i="3"/>
  <c r="AX40" i="3"/>
  <c r="BA13" i="3"/>
  <c r="AU14" i="3"/>
  <c r="AU16" i="3"/>
  <c r="AO23" i="3"/>
  <c r="BD26" i="3"/>
  <c r="AX31" i="3"/>
  <c r="AX35" i="3"/>
  <c r="AR38" i="3"/>
  <c r="AU39" i="3"/>
  <c r="AU41" i="3"/>
  <c r="AU49" i="3"/>
  <c r="AU53" i="3"/>
  <c r="AX3" i="3"/>
  <c r="BD3" i="3"/>
  <c r="AX4" i="3"/>
  <c r="BD5" i="3"/>
  <c r="AU7" i="3"/>
  <c r="BA7" i="3"/>
  <c r="AX11" i="3"/>
  <c r="AU13" i="3"/>
  <c r="BA15" i="3"/>
  <c r="AR17" i="3"/>
  <c r="BD17" i="3"/>
  <c r="AR18" i="3"/>
  <c r="AR25" i="3"/>
  <c r="AR26" i="3"/>
  <c r="AU27" i="3"/>
  <c r="BD30" i="3"/>
  <c r="AU33" i="3"/>
  <c r="AU34" i="3"/>
  <c r="BA34" i="3"/>
  <c r="AX36" i="3"/>
  <c r="AO39" i="3"/>
  <c r="AR42" i="3"/>
  <c r="BD43" i="3"/>
  <c r="AR44" i="3"/>
  <c r="AX44" i="3"/>
  <c r="AO47" i="3"/>
  <c r="AR54" i="3"/>
  <c r="AO56" i="3"/>
  <c r="AU56" i="3"/>
  <c r="AU3" i="3"/>
  <c r="BA3" i="3"/>
  <c r="AU5" i="3"/>
  <c r="BD7" i="3"/>
  <c r="AX8" i="3"/>
  <c r="AR10" i="3"/>
  <c r="AU11" i="3"/>
  <c r="BD14" i="3"/>
  <c r="AU18" i="3"/>
  <c r="BA18" i="3"/>
  <c r="AU20" i="3"/>
  <c r="BD22" i="3"/>
  <c r="AX27" i="3"/>
  <c r="AU29" i="3"/>
  <c r="BA31" i="3"/>
  <c r="AR33" i="3"/>
  <c r="BD33" i="3"/>
  <c r="AR34" i="3"/>
  <c r="AO36" i="3"/>
  <c r="BA41" i="3"/>
  <c r="AU42" i="3"/>
  <c r="BA42" i="3"/>
  <c r="AO43" i="3"/>
  <c r="AX48" i="3"/>
  <c r="BA53" i="3"/>
  <c r="AO54" i="3"/>
  <c r="AX56" i="3"/>
  <c r="AU10" i="3"/>
  <c r="BA10" i="3"/>
  <c r="AO15" i="3"/>
  <c r="BD18" i="3"/>
  <c r="BA21" i="3"/>
  <c r="AO22" i="3"/>
  <c r="AU24" i="3"/>
  <c r="BD29" i="3"/>
  <c r="AR30" i="3"/>
  <c r="BD31" i="3"/>
  <c r="BD35" i="3"/>
  <c r="BD42" i="3"/>
  <c r="AR9" i="3"/>
  <c r="AU17" i="3"/>
  <c r="AX20" i="3"/>
  <c r="BD2" i="3"/>
  <c r="BA5" i="3"/>
  <c r="AO6" i="3"/>
  <c r="AU8" i="3"/>
  <c r="BD13" i="3"/>
  <c r="AR14" i="3"/>
  <c r="BD15" i="3"/>
  <c r="AU26" i="3"/>
  <c r="BA26" i="3"/>
  <c r="AO31" i="3"/>
  <c r="BD34" i="3"/>
  <c r="AO42" i="3"/>
  <c r="BA43" i="3"/>
  <c r="AU38" i="3"/>
  <c r="BA38" i="3"/>
  <c r="AO40" i="3"/>
  <c r="BD40" i="3"/>
  <c r="AR41" i="3"/>
  <c r="AU43" i="3"/>
  <c r="BD44" i="3"/>
  <c r="AR45" i="3"/>
  <c r="AU46" i="3"/>
  <c r="BA46" i="3"/>
  <c r="AR47" i="3"/>
  <c r="AX47" i="3"/>
  <c r="BA48" i="3"/>
  <c r="AU51" i="3"/>
  <c r="BD52" i="3"/>
  <c r="AR53" i="3"/>
  <c r="AU54" i="3"/>
  <c r="BA54" i="3"/>
  <c r="AR55" i="3"/>
  <c r="AX55" i="3"/>
  <c r="BA56" i="3"/>
  <c r="AO2" i="3"/>
  <c r="AR5" i="3"/>
  <c r="AU6" i="3"/>
  <c r="BA6" i="3"/>
  <c r="AX7" i="3"/>
  <c r="BD9" i="3"/>
  <c r="BD11" i="3"/>
  <c r="AU15" i="3"/>
  <c r="BA17" i="3"/>
  <c r="AO18" i="3"/>
  <c r="AR21" i="3"/>
  <c r="AU22" i="3"/>
  <c r="BA22" i="3"/>
  <c r="AX23" i="3"/>
  <c r="BD25" i="3"/>
  <c r="BD27" i="3"/>
  <c r="AU31" i="3"/>
  <c r="BA33" i="3"/>
  <c r="AO34" i="3"/>
  <c r="BA37" i="3"/>
  <c r="AO44" i="3"/>
  <c r="AU44" i="3"/>
  <c r="AX45" i="3"/>
  <c r="BD45" i="3"/>
  <c r="BD47" i="3"/>
  <c r="AO50" i="3"/>
  <c r="AO52" i="3"/>
  <c r="AU52" i="3"/>
  <c r="AX53" i="3"/>
  <c r="BD53" i="3"/>
  <c r="BD55" i="3"/>
  <c r="AR43" i="3"/>
  <c r="AX43" i="3"/>
  <c r="BA44" i="3"/>
  <c r="AO45" i="3"/>
  <c r="AX46" i="3"/>
  <c r="AU50" i="3"/>
  <c r="BA50" i="3"/>
  <c r="AR51" i="3"/>
  <c r="AX51" i="3"/>
  <c r="BA52" i="3"/>
  <c r="AX54" i="3"/>
  <c r="AR20" i="3"/>
  <c r="BA20" i="3"/>
  <c r="AR28" i="3"/>
  <c r="AR36" i="3"/>
  <c r="BA36" i="3"/>
  <c r="AR40" i="3"/>
  <c r="BA40" i="3"/>
  <c r="AU47" i="3"/>
  <c r="AR48" i="3"/>
  <c r="AO49" i="3"/>
  <c r="AU55" i="3"/>
  <c r="AR56" i="3"/>
  <c r="AR32" i="3"/>
  <c r="BA32" i="3"/>
  <c r="AO5" i="3"/>
  <c r="AO9" i="3"/>
  <c r="AX9" i="3"/>
  <c r="AX10" i="3"/>
  <c r="AR11" i="3"/>
  <c r="AX14" i="3"/>
  <c r="AR15" i="3"/>
  <c r="AO17" i="3"/>
  <c r="AX17" i="3"/>
  <c r="AX18" i="3"/>
  <c r="AR19" i="3"/>
  <c r="AO21" i="3"/>
  <c r="AX21" i="3"/>
  <c r="AX22" i="3"/>
  <c r="AR23" i="3"/>
  <c r="AO25" i="3"/>
  <c r="AX25" i="3"/>
  <c r="AX26" i="3"/>
  <c r="AR27" i="3"/>
  <c r="AO29" i="3"/>
  <c r="AX29" i="3"/>
  <c r="AX30" i="3"/>
  <c r="AR31" i="3"/>
  <c r="AO33" i="3"/>
  <c r="AX33" i="3"/>
  <c r="AX34" i="3"/>
  <c r="AR35" i="3"/>
  <c r="AO37" i="3"/>
  <c r="AX37" i="3"/>
  <c r="AX38" i="3"/>
  <c r="AR39" i="3"/>
  <c r="AO41" i="3"/>
  <c r="AX41" i="3"/>
  <c r="AX42" i="3"/>
  <c r="BD48" i="3"/>
  <c r="BA49" i="3"/>
  <c r="AX50" i="3"/>
  <c r="BD56" i="3"/>
  <c r="AR4" i="3"/>
  <c r="BA4" i="3"/>
  <c r="AR8" i="3"/>
  <c r="BA8" i="3"/>
  <c r="AR12" i="3"/>
  <c r="BA12" i="3"/>
  <c r="AR16" i="3"/>
  <c r="BA16" i="3"/>
  <c r="AR24" i="3"/>
  <c r="BA24" i="3"/>
  <c r="BA28" i="3"/>
  <c r="AX2" i="3"/>
  <c r="AR3" i="3"/>
  <c r="AX5" i="3"/>
  <c r="AX6" i="3"/>
  <c r="AR7" i="3"/>
  <c r="AO13" i="3"/>
  <c r="AX13" i="3"/>
  <c r="AO4" i="3"/>
  <c r="BD4" i="3"/>
  <c r="AO8" i="3"/>
  <c r="BD8" i="3"/>
  <c r="AO12" i="3"/>
  <c r="BD12" i="3"/>
  <c r="AO16" i="3"/>
  <c r="BD16" i="3"/>
  <c r="AO20" i="3"/>
  <c r="BD20" i="3"/>
  <c r="AO24" i="3"/>
  <c r="BD24" i="3"/>
  <c r="AO28" i="3"/>
  <c r="BD28" i="3"/>
  <c r="AO32" i="3"/>
  <c r="BD32" i="3"/>
  <c r="AR52" i="3"/>
  <c r="AO53" i="3"/>
</calcChain>
</file>

<file path=xl/comments1.xml><?xml version="1.0" encoding="utf-8"?>
<comments xmlns="http://schemas.openxmlformats.org/spreadsheetml/2006/main">
  <authors>
    <author>Victoria Eugenia Posada Martinez</author>
  </authors>
  <commentList>
    <comment ref="F31" authorId="0" shapeId="0">
      <text>
        <r>
          <rPr>
            <b/>
            <sz val="9"/>
            <color indexed="81"/>
            <rFont val="Tahoma"/>
            <family val="2"/>
          </rPr>
          <t>Victoria Eugenia Posada Martinez:</t>
        </r>
        <r>
          <rPr>
            <sz val="9"/>
            <color indexed="81"/>
            <rFont val="Tahoma"/>
            <family val="2"/>
          </rPr>
          <t xml:space="preserve">
MODIFICADA</t>
        </r>
      </text>
    </comment>
  </commentList>
</comments>
</file>

<file path=xl/sharedStrings.xml><?xml version="1.0" encoding="utf-8"?>
<sst xmlns="http://schemas.openxmlformats.org/spreadsheetml/2006/main" count="1738" uniqueCount="501">
  <si>
    <t>CIUDAD</t>
  </si>
  <si>
    <t>Acuerdo de Obra Nro.</t>
  </si>
  <si>
    <t>Sogamoso</t>
  </si>
  <si>
    <t>Moniquirá</t>
  </si>
  <si>
    <t>Pesca</t>
  </si>
  <si>
    <t>San Luis de Gaceno</t>
  </si>
  <si>
    <t>Garagoa</t>
  </si>
  <si>
    <t>Güepsa</t>
  </si>
  <si>
    <t>Piedecuesta</t>
  </si>
  <si>
    <t>Tuta</t>
  </si>
  <si>
    <t>Bucaramanga</t>
  </si>
  <si>
    <t>Tunja</t>
  </si>
  <si>
    <t>Duitama</t>
  </si>
  <si>
    <t>Boavita</t>
  </si>
  <si>
    <t>Oiba</t>
  </si>
  <si>
    <t>Bolivar</t>
  </si>
  <si>
    <t>Charalá</t>
  </si>
  <si>
    <t>Puerto Wilches</t>
  </si>
  <si>
    <t>Cimitarra</t>
  </si>
  <si>
    <t>Sabana de Torres</t>
  </si>
  <si>
    <t>Ventaquemada</t>
  </si>
  <si>
    <t>Floridablanca</t>
  </si>
  <si>
    <t>Umbita</t>
  </si>
  <si>
    <t>Institución Educativa</t>
  </si>
  <si>
    <t>Politécnico Álvaro González Santana</t>
  </si>
  <si>
    <t>Antonio Nariño</t>
  </si>
  <si>
    <t>Indalecio Vásquez</t>
  </si>
  <si>
    <t>Marco Aurelio Bernal</t>
  </si>
  <si>
    <t>Santo Domingo Savio - Sede A</t>
  </si>
  <si>
    <t>Luis Carlos Galán Sede B</t>
  </si>
  <si>
    <t>IE San Nicolás Sede Siderúrgica</t>
  </si>
  <si>
    <t>IE Camacho Carreño</t>
  </si>
  <si>
    <t>Víctor Félix Gómez Nova Sede A</t>
  </si>
  <si>
    <t>Rural del Sur</t>
  </si>
  <si>
    <t>Rafael Reyes</t>
  </si>
  <si>
    <t>Santo Tomas de Aquino</t>
  </si>
  <si>
    <t>Simón Bolívar</t>
  </si>
  <si>
    <t>Técnico Industrial Mariscal Sucre</t>
  </si>
  <si>
    <t>IE Normal Superior . Sede Principal</t>
  </si>
  <si>
    <t>Colegio Integrado Simón Bolivar</t>
  </si>
  <si>
    <t>IE Normal Superior Santiago de Tunja - Sede Masculino</t>
  </si>
  <si>
    <t xml:space="preserve">IE Nacional José Antonio Galán </t>
  </si>
  <si>
    <t>IE Colegio Integrado</t>
  </si>
  <si>
    <t>IE Nuestra Señora de Morcá</t>
  </si>
  <si>
    <t>IE San Martín de Tours</t>
  </si>
  <si>
    <t>IE Colegio Integrado El Carare</t>
  </si>
  <si>
    <t>Instituto Técnico Agropecuario</t>
  </si>
  <si>
    <t>Puente de Piedra</t>
  </si>
  <si>
    <t>Carlos Vicente Rey Sede A</t>
  </si>
  <si>
    <t>Normal Superior Sede A</t>
  </si>
  <si>
    <t>Nuestro Señor de la Buena Esperanza</t>
  </si>
  <si>
    <t>Metropolitano del Sur</t>
  </si>
  <si>
    <t>Gabriela Mistral</t>
  </si>
  <si>
    <t>IE San José de La Salle Sede C</t>
  </si>
  <si>
    <t>Divino Niño</t>
  </si>
  <si>
    <t>IE Bosconia Sede Santa Rita</t>
  </si>
  <si>
    <t>IE Politécnico Sede C</t>
  </si>
  <si>
    <t>IE Helena Santos Rosillo</t>
  </si>
  <si>
    <t>VALOR INICIAL F1</t>
  </si>
  <si>
    <t>VALOR ADICIONADO REAL F1</t>
  </si>
  <si>
    <t>VALOR FACTURADO REAL FASE 1</t>
  </si>
  <si>
    <t>FECHA FIN F1</t>
  </si>
  <si>
    <t>FECHA FIN ULTIMO PRODUCTO F1</t>
  </si>
  <si>
    <t>ACUERDO DE OBRA</t>
  </si>
  <si>
    <t>INSTITUCIÓN EDUCATIVA</t>
  </si>
  <si>
    <t>FECHA ORDEN DE INICIO</t>
  </si>
  <si>
    <t>PLAZO FASE 1</t>
  </si>
  <si>
    <t>PLAZO FASE OBRA (F2)</t>
  </si>
  <si>
    <t>COMENTARIOS</t>
  </si>
  <si>
    <t>INICIO F1</t>
  </si>
  <si>
    <t>ESTADO F1</t>
  </si>
  <si>
    <t>FIN F2 (FECHA RECIBO EN ARCHIVO)</t>
  </si>
  <si>
    <t>DIAS ENTREGA F1</t>
  </si>
  <si>
    <t>INICIO F2</t>
  </si>
  <si>
    <t>PLAZO INICIAL F2</t>
  </si>
  <si>
    <t>ESTADO F2</t>
  </si>
  <si>
    <t>FIN INICIAL F2</t>
  </si>
  <si>
    <t>PRÓRROGA F2</t>
  </si>
  <si>
    <t>FIN F2 TEORICA</t>
  </si>
  <si>
    <t>VALOR INTERVENTORÍA F2</t>
  </si>
  <si>
    <t>ADICION F2</t>
  </si>
  <si>
    <t>VALOR FINAL INTERVENTORÍA F2</t>
  </si>
  <si>
    <t>FACTURADO F2</t>
  </si>
  <si>
    <t>SALDO F2</t>
  </si>
  <si>
    <t>VALOR INTERVENTORÍA DISEÑOS</t>
  </si>
  <si>
    <t>VALOR INTERVENTORÍA OBRA</t>
  </si>
  <si>
    <t>VALOR DISEÑOS</t>
  </si>
  <si>
    <t>VALOR OBRA</t>
  </si>
  <si>
    <t>% DISEÑO</t>
  </si>
  <si>
    <t>PLAZO HITO 1</t>
  </si>
  <si>
    <t>AVANCE HITO 1</t>
  </si>
  <si>
    <t>AVANCE HITO 2</t>
  </si>
  <si>
    <t>AVANCE HITO 3</t>
  </si>
  <si>
    <t>AVANCE HITO 4</t>
  </si>
  <si>
    <t>AVANCE HITO 5</t>
  </si>
  <si>
    <t>PLAZO HITO 2</t>
  </si>
  <si>
    <t>PLAZO HITO 3</t>
  </si>
  <si>
    <t>PLAZO HITO 4</t>
  </si>
  <si>
    <t>PLAZO HITO 5</t>
  </si>
  <si>
    <t>Normal Superior Leonor Álvarez Pinzón</t>
  </si>
  <si>
    <t>Ampliación</t>
  </si>
  <si>
    <t>Recibido</t>
  </si>
  <si>
    <t>VIGENTE</t>
  </si>
  <si>
    <t>SIN INICIO</t>
  </si>
  <si>
    <t>Gustavo Jiménez - Sede Principal</t>
  </si>
  <si>
    <t>PLAZO VENCIDO</t>
  </si>
  <si>
    <t>Gustavo Jiménez - Sede Nueva</t>
  </si>
  <si>
    <t>Construcción</t>
  </si>
  <si>
    <t>8 Días Calendario</t>
  </si>
  <si>
    <t>Silvestre Arenas</t>
  </si>
  <si>
    <t>2 meses + 23 Días Calendario</t>
  </si>
  <si>
    <t>Paipa</t>
  </si>
  <si>
    <t>Armando Solano</t>
  </si>
  <si>
    <t>Santa Rosa de Viterbo</t>
  </si>
  <si>
    <t>Casilda Zafra</t>
  </si>
  <si>
    <t>Ampliación y Mejoramiento</t>
  </si>
  <si>
    <t>SUSPENDIDA</t>
  </si>
  <si>
    <t>Sutamarchán</t>
  </si>
  <si>
    <t>Héctor Julio Gómez</t>
  </si>
  <si>
    <t>Ráquira</t>
  </si>
  <si>
    <t>Nuestra Señora de La Candelaria</t>
  </si>
  <si>
    <t>Arcabuco</t>
  </si>
  <si>
    <t>Alejandro de Humboldt</t>
  </si>
  <si>
    <t>143 Días Calendario</t>
  </si>
  <si>
    <t>Samacá</t>
  </si>
  <si>
    <t>Técnica Nacionalizada de Samacá</t>
  </si>
  <si>
    <t>Nuevo Colón</t>
  </si>
  <si>
    <t>Nuestra Señora de La Antigua</t>
  </si>
  <si>
    <t>Turmequé</t>
  </si>
  <si>
    <t>Diego Torres</t>
  </si>
  <si>
    <t>28 Días Calendario</t>
  </si>
  <si>
    <t xml:space="preserve">Técnico Industrial </t>
  </si>
  <si>
    <t>Reconstrucción</t>
  </si>
  <si>
    <t>Maripi</t>
  </si>
  <si>
    <t>Jorge Eliecer Gaitán</t>
  </si>
  <si>
    <t>Chitaraque</t>
  </si>
  <si>
    <t>San Pedro Claver</t>
  </si>
  <si>
    <t>Chiscas</t>
  </si>
  <si>
    <t>Las Mercedes</t>
  </si>
  <si>
    <t>Panqueba</t>
  </si>
  <si>
    <t>Técnica de Panqueba</t>
  </si>
  <si>
    <t>José Miguel Silva Plazas</t>
  </si>
  <si>
    <t>Ciénega</t>
  </si>
  <si>
    <t>José Cayetano Vásquez_2</t>
  </si>
  <si>
    <t>Nuevo</t>
  </si>
  <si>
    <t>58 Días Calendario</t>
  </si>
  <si>
    <t>Cubará</t>
  </si>
  <si>
    <t>IE Técnica Nacionalizada Pablo VI – Sede San Miguel - Primaria</t>
  </si>
  <si>
    <t>Departamento</t>
  </si>
  <si>
    <t>Municipio</t>
  </si>
  <si>
    <t>Fecha inicial Preliminares</t>
  </si>
  <si>
    <t xml:space="preserve">Fecha inicial Cimentación </t>
  </si>
  <si>
    <t>Fecha inicial Estructura</t>
  </si>
  <si>
    <t>Fecha inicial Mampostería, prefabricados y elementos no estructurales en concreto.</t>
  </si>
  <si>
    <t>Fecha inicial Instalaciones Hidrosanitarias y  a Gas</t>
  </si>
  <si>
    <t xml:space="preserve">Fecha inicial Instalaciones Eléctricas, Telefónicas y Comunicaciones </t>
  </si>
  <si>
    <t>Fecha inicial Pañetes</t>
  </si>
  <si>
    <t>Fecha inicial Enchapes</t>
  </si>
  <si>
    <t>Fecha inicial Pisos</t>
  </si>
  <si>
    <t xml:space="preserve">Fecha inicial Cubierta e Impermeabilizaciones </t>
  </si>
  <si>
    <t>Fecha inicial Carpintería Metálica</t>
  </si>
  <si>
    <t xml:space="preserve">Fecha inicial Carpintería en Madera </t>
  </si>
  <si>
    <t>Fecha inicial Cielorrasos, Divisiones, Aparatos sanitarios y Accesorios</t>
  </si>
  <si>
    <t>Fecha inicial Pintura, Cerraduras, Vidrios y Espejos</t>
  </si>
  <si>
    <t xml:space="preserve">Fecha inicial Obras exteriores </t>
  </si>
  <si>
    <t xml:space="preserve">Fecha inicial Aseo y Varios </t>
  </si>
  <si>
    <t>Fecha fin Preliminares</t>
  </si>
  <si>
    <t xml:space="preserve">Fecha fin Cimentación </t>
  </si>
  <si>
    <t>Fecha fin Estructura</t>
  </si>
  <si>
    <t>Fecha fin Mampostería, prefabricados y elementos no estructurales en concreto.</t>
  </si>
  <si>
    <t>Fecha fin Instalaciones Hidrosanitarias y  a Gas</t>
  </si>
  <si>
    <t xml:space="preserve">Fecha fin Instalaciones Eléctricas, Telefónicas y Comunicaciones </t>
  </si>
  <si>
    <t>Fecha fin Pañetes</t>
  </si>
  <si>
    <t>Fecha fin Enchapes</t>
  </si>
  <si>
    <t>Fecha fin Pisos</t>
  </si>
  <si>
    <t xml:space="preserve">Fecha fin Cubierta e Impermeabilizaciones </t>
  </si>
  <si>
    <t>Fecha fin Carpintería Metálica</t>
  </si>
  <si>
    <t xml:space="preserve">Fecha fin Carpintería en Madera </t>
  </si>
  <si>
    <t>Fecha fin Cielorrasos, Divisiones, Aparatos sanitarios y Accesorios</t>
  </si>
  <si>
    <t>Fecha fin Pintura, Cerraduras, Vidrios y Espejos</t>
  </si>
  <si>
    <t xml:space="preserve">Fecha fin Obras exteriores </t>
  </si>
  <si>
    <t xml:space="preserve">Fecha fin Aseo y Varios </t>
  </si>
  <si>
    <t>MIN TOTAL</t>
  </si>
  <si>
    <t>MAX TOTAL</t>
  </si>
  <si>
    <t>PLAZO TOTAL</t>
  </si>
  <si>
    <t>Boyacá</t>
  </si>
  <si>
    <t>-</t>
  </si>
  <si>
    <t>Chiquinquirá</t>
  </si>
  <si>
    <t>José Joaquín Casas</t>
  </si>
  <si>
    <t>DESCRIPCIÓN</t>
  </si>
  <si>
    <t>CAMPO</t>
  </si>
  <si>
    <t>Ciudad del colegio</t>
  </si>
  <si>
    <t>ID del acuerdo de obra</t>
  </si>
  <si>
    <t>Nombre de la institución educativa</t>
  </si>
  <si>
    <t>Fecha de inicio fase 1</t>
  </si>
  <si>
    <t>Valor adicionado real F1</t>
  </si>
  <si>
    <t>Valor facturado real de la fase 1</t>
  </si>
  <si>
    <t>Fecha de la radicación de la licencia</t>
  </si>
  <si>
    <t>Fecha de la expedición de la licencia</t>
  </si>
  <si>
    <t>Comentarios adicionales</t>
  </si>
  <si>
    <t>FECHA INICIO F1</t>
  </si>
  <si>
    <t>FECHA RADICACIÓN LICENCIA</t>
  </si>
  <si>
    <t>FECHA EXPEDICIÓN LICENCIA</t>
  </si>
  <si>
    <t>Fecha Inicio Fase 1</t>
  </si>
  <si>
    <t>Valor Pagado fase 1</t>
  </si>
  <si>
    <t>Plazo ejecución F1  (meses)</t>
  </si>
  <si>
    <t>Fecha final de la fase 1 según el último cronograma</t>
  </si>
  <si>
    <t>Fin Fase 1 (Inicial)</t>
  </si>
  <si>
    <t>ESTADO ACTUAL F1</t>
  </si>
  <si>
    <t>ESTADO ACTUAL F2</t>
  </si>
  <si>
    <t>Estado actual de la fase 1</t>
  </si>
  <si>
    <t>Estado actual de la fase 2</t>
  </si>
  <si>
    <t>FECHA FIN F2 REAL</t>
  </si>
  <si>
    <t>Fecha de finalización real de la fase 2</t>
  </si>
  <si>
    <t>Fecha de la órden de inicio de la fase de obra (f2)</t>
  </si>
  <si>
    <t>VALOR INICIAL F2</t>
  </si>
  <si>
    <t>VALOR ADICIONADO REAL F2</t>
  </si>
  <si>
    <t>VALOR FACTURADO REAL F2</t>
  </si>
  <si>
    <t>FECHA ORDEN DE INICIO F2</t>
  </si>
  <si>
    <t>Valor inicial fase 2</t>
  </si>
  <si>
    <t>Valor adicionado real f2</t>
  </si>
  <si>
    <t>Valor facturado real fase 2</t>
  </si>
  <si>
    <t>Fin Real F1 (último producto)</t>
  </si>
  <si>
    <t>Fecha de la entrega del último producto de la fase 1 (Con acta de recibo a satisfacción)</t>
  </si>
  <si>
    <t>Radicación solicitud licencia construcción</t>
  </si>
  <si>
    <t>Expedición Licencia de Construcción</t>
  </si>
  <si>
    <t>Orden Inicio obra</t>
  </si>
  <si>
    <t>No se encontró pero hace referencia a valores adicionados mediante algún documento oficial de aceptación de la oferta de adición</t>
  </si>
  <si>
    <t>PLAZO INICIAL FASE OBRA (F2)</t>
  </si>
  <si>
    <t>Plazo planificado en la fase 1 (En el último cronograma)</t>
  </si>
  <si>
    <t>Plazo planificado para la fase 2 de obra (En la última fase)</t>
  </si>
  <si>
    <t>Plazo Construcción (meses)</t>
  </si>
  <si>
    <t>Valor pagado fase 2</t>
  </si>
  <si>
    <t>FECHA FIN F2</t>
  </si>
  <si>
    <t>Fecha final de la fase 2 según el último cronograma</t>
  </si>
  <si>
    <t>Fin obra</t>
  </si>
  <si>
    <t>No se encontró en ningun archivo pero hace referencia a la fecha final de la fase 2 (la de obra)</t>
  </si>
  <si>
    <t>Es un campo abierto de comentarios para el reporte o especificaciones adicionales de los datos</t>
  </si>
  <si>
    <t>TIPO DE INTERVENCION</t>
  </si>
  <si>
    <t>Sotaquirá</t>
  </si>
  <si>
    <t>Málaga</t>
  </si>
  <si>
    <t>Gonzalo Suarez Rendón</t>
  </si>
  <si>
    <t>Julius Sieber</t>
  </si>
  <si>
    <t>El Crucero</t>
  </si>
  <si>
    <t>Gabriel García Márquez</t>
  </si>
  <si>
    <t>Vicente Azuero - Sede A</t>
  </si>
  <si>
    <t>El Carmen</t>
  </si>
  <si>
    <t>Madre del Buen Consejo</t>
  </si>
  <si>
    <t>Rafael Pombo</t>
  </si>
  <si>
    <t>Adolfo María Jiménez</t>
  </si>
  <si>
    <t>San Nicolás</t>
  </si>
  <si>
    <t>José Cayetano Vásquez</t>
  </si>
  <si>
    <t>IE Nuestra Señora del Rosario</t>
  </si>
  <si>
    <t>Balbino García Sede A</t>
  </si>
  <si>
    <t xml:space="preserve">IE Técnica Nacionalizada Pablo VI – Sede Escuela Indígena Casa del Saber Fátima (Cubará) </t>
  </si>
  <si>
    <t>Paya</t>
  </si>
  <si>
    <t>Lebrija</t>
  </si>
  <si>
    <t>Socorro</t>
  </si>
  <si>
    <t>Rionegro</t>
  </si>
  <si>
    <t>San Vicente de Chucurí</t>
  </si>
  <si>
    <t>IE El Rosario – Sede Tocaría</t>
  </si>
  <si>
    <t xml:space="preserve">IE El Rosario – Sede Altamira </t>
  </si>
  <si>
    <t>IE  La Victoria</t>
  </si>
  <si>
    <t>IE Avelina Moreno Sede A</t>
  </si>
  <si>
    <t>IE Nuestra Señora de las Mercedes</t>
  </si>
  <si>
    <t>Fray Nepomuceno Ramos</t>
  </si>
  <si>
    <t>IE Integrado Camilo Torres Sede B</t>
  </si>
  <si>
    <t>TIPO DE INTERVENCIÓN</t>
  </si>
  <si>
    <t>Tipo de intervención del proyecto de colegio (ampliación, construcción,…,)</t>
  </si>
  <si>
    <t>Tipo de intervención</t>
  </si>
  <si>
    <t>Valor inicial fase 1 para interventoría de diseño, es decir, lo que recibe PAYC</t>
  </si>
  <si>
    <t>Observaciones</t>
  </si>
  <si>
    <t>Valor Interventoría obras (Valor acta de servicio)</t>
  </si>
  <si>
    <t>Valor diseños (Valor acta de servicio)</t>
  </si>
  <si>
    <t>Terminado</t>
  </si>
  <si>
    <t>No iniciado</t>
  </si>
  <si>
    <t>No se encontró en ningun archivo pero hace referencia a la columna Estado fase 1 pero normalizada (iniciado, por iniciar, suspendido, terminado)</t>
  </si>
  <si>
    <t>No se encontró en ningun archivo pero hace referencia a la columna Estado fase 2 pero normalizada (iniciado, por iniciar, suspendido, terminado)</t>
  </si>
  <si>
    <t>AVANCE FASE 1</t>
  </si>
  <si>
    <t>AVANCE FASE 2</t>
  </si>
  <si>
    <t>% Ejec Diseños</t>
  </si>
  <si>
    <t>% Ejec Obra</t>
  </si>
  <si>
    <t>PAGO ETAPA 1 F2</t>
  </si>
  <si>
    <t>PAGO ETAPA 2 F2</t>
  </si>
  <si>
    <t>PAGO ETAPA 3 F2</t>
  </si>
  <si>
    <t>PAGO ETAPA 4 F2</t>
  </si>
  <si>
    <t>PAGO ETAPA 5 F2</t>
  </si>
  <si>
    <t>PLAZO ETAPA 1 F2</t>
  </si>
  <si>
    <t>PLAZO ETAPA 2 F2</t>
  </si>
  <si>
    <t>PLAZO ETAPA 3 F2</t>
  </si>
  <si>
    <t>PLAZO ETAPA 4 F2</t>
  </si>
  <si>
    <t>PLAZO ETAPA 5 F2</t>
  </si>
  <si>
    <t>AVANCE F2 ETAPA 1</t>
  </si>
  <si>
    <t>AVANCE F2 ETAPA 2</t>
  </si>
  <si>
    <t>AVANCE F2 ETAPA 3</t>
  </si>
  <si>
    <t>AVANCE F2 ETAPA 4</t>
  </si>
  <si>
    <t>AVANCE F2 ETAPA 5</t>
  </si>
  <si>
    <t>Preliminares</t>
  </si>
  <si>
    <t>Cimentación</t>
  </si>
  <si>
    <t>Estructuras</t>
  </si>
  <si>
    <t>Mampostería, Prefabricados y Elementos no estructurales en Concreto</t>
  </si>
  <si>
    <t>Instalaciones Hidrosanitarias y a Gas</t>
  </si>
  <si>
    <t>Instalaciones eléctricas, Telefónicas y Comunicaciones</t>
  </si>
  <si>
    <t>Pañetes</t>
  </si>
  <si>
    <t>Enchapes</t>
  </si>
  <si>
    <t>Pisos</t>
  </si>
  <si>
    <t>Cubierta e impermeabilizaciones</t>
  </si>
  <si>
    <t>Carpintería metálica</t>
  </si>
  <si>
    <t>Carpintería en madera</t>
  </si>
  <si>
    <t>Cielorrasos, Divisiones, Aparatos sanitarios y accesorios</t>
  </si>
  <si>
    <t>Pintura, Cerraduras, vidrios y espejos</t>
  </si>
  <si>
    <t>Obras exteriores</t>
  </si>
  <si>
    <t>Aseo y varios</t>
  </si>
  <si>
    <t>HITO</t>
  </si>
  <si>
    <t>ETAPA</t>
  </si>
  <si>
    <t>PORNDERACION HITO</t>
  </si>
  <si>
    <t>PESO</t>
  </si>
  <si>
    <t>SUSPENSION TOTAL F2 ETAPA 1</t>
  </si>
  <si>
    <t>SUSPENSION TOTAL F2 ETAPA 2</t>
  </si>
  <si>
    <t>SUSPENSION TOTAL F2 ETAPA 3</t>
  </si>
  <si>
    <t>SUSPENSION TOTAL F2 ETAPA 4</t>
  </si>
  <si>
    <t>SUSPENSION TOTAL F2 ETAPA 5</t>
  </si>
  <si>
    <t>FECHA INI REAL F2 ETAPA 1</t>
  </si>
  <si>
    <t>FECHA INI REAL F2 ETAPA 2</t>
  </si>
  <si>
    <t>FECHA INI REAL F2 ETAPA 3</t>
  </si>
  <si>
    <t>FECHA INI REAL F2 ETAPA 4</t>
  </si>
  <si>
    <t>FECHA INI REAL F2 ETAPA 5</t>
  </si>
  <si>
    <t>Ciudad</t>
  </si>
  <si>
    <t>Fecha orden de inicio</t>
  </si>
  <si>
    <t>Santander</t>
  </si>
  <si>
    <t>ORIGEN</t>
  </si>
  <si>
    <t>Departamento del colegio</t>
  </si>
  <si>
    <t xml:space="preserve">Acuerdo de obra </t>
  </si>
  <si>
    <t>Seguimiento (Ver Ejemplo seguimiento.xlsx)</t>
  </si>
  <si>
    <t>Avance ponderado para la fase 1</t>
  </si>
  <si>
    <t>Avance podenrado para la fase 2</t>
  </si>
  <si>
    <t>Departamento como aparece en la base de datos de seguimiento</t>
  </si>
  <si>
    <t>DEPARTAMENTO</t>
  </si>
  <si>
    <t>COLUMNA_ORIGEN (O SIMILARES)</t>
  </si>
  <si>
    <t>ARCHIVO_ORIGEN O FORMA DE CALCULO O DESCRIPCIÓN DETALLADA</t>
  </si>
  <si>
    <t>Ejemplo seguimiento.xlsx</t>
  </si>
  <si>
    <t>Municipio como aparece en la base de datos de seguimiento</t>
  </si>
  <si>
    <t>Institución Educativa como aparece en la base de datos de seguimiento</t>
  </si>
  <si>
    <t>Fecha orden de inicio como aparece en el archivo de seguimiento</t>
  </si>
  <si>
    <t>Acuerdo de obra como aparece en el formato de cronograma ver (Ejemplo formato construcción.xlsx)</t>
  </si>
  <si>
    <t>Fecha de inicio en formato dd/mm/yyyy como aparece en Ejemplo formato cronograma.xlsx</t>
  </si>
  <si>
    <t>Fecha de inicial Premiliminares como aparece en el cronograma de los formatos</t>
  </si>
  <si>
    <t>Fecha inicial Cimentación</t>
  </si>
  <si>
    <t>MIN ETAPA 1</t>
  </si>
  <si>
    <t>MAX ETAPA 1</t>
  </si>
  <si>
    <t>PLAZO MAX ETAPA 1</t>
  </si>
  <si>
    <t>MIN ETAPA 2</t>
  </si>
  <si>
    <t>MAX ETAPA 2</t>
  </si>
  <si>
    <t>PLAZO MAX ETAPA 2</t>
  </si>
  <si>
    <t>MIN ETAPA 3</t>
  </si>
  <si>
    <t>MAX ETAPA 3</t>
  </si>
  <si>
    <t>PLAZO MAX ETAPA 3</t>
  </si>
  <si>
    <t>MIN ETAPA 4</t>
  </si>
  <si>
    <t>MAX ETAPA 4</t>
  </si>
  <si>
    <t>PLAZO MAX ETAPA 4</t>
  </si>
  <si>
    <t>MIN ETAPA 5</t>
  </si>
  <si>
    <t>MAX ETAPA 5</t>
  </si>
  <si>
    <t>PLAZO MAX ETAPA 5</t>
  </si>
  <si>
    <t>Calculado</t>
  </si>
  <si>
    <t>Campo calculado que establece la mínima fecha inicial para los hitos de la etapa 1</t>
  </si>
  <si>
    <t>Campo calculado que establece la máxima fecha de finalización máxima para los hitos de la etapa 1</t>
  </si>
  <si>
    <t>Campo calculado que establece la mínima fecha inicial para los hitos de la etapa 2</t>
  </si>
  <si>
    <t>Campo calculado que establece la máxima fecha de finalización máxima para los hitos de la etapa 2</t>
  </si>
  <si>
    <t>Campo calculado que establece la mínima fecha inicial para los hitos de la etapa 3</t>
  </si>
  <si>
    <t>Campo calculado que establece la máxima fecha de finalización máxima para los hitos de la etapa 3</t>
  </si>
  <si>
    <t>Campo calculado que establece la mínima fecha inicial para los hitos de la etapa 4</t>
  </si>
  <si>
    <t>Campo calculado que establece la máxima fecha de finalización máxima para los hitos de la etapa 4</t>
  </si>
  <si>
    <t>Campo calculado que establece la mínima fecha inicial para los hitos de la etapa 5</t>
  </si>
  <si>
    <t>Campo calculado que establece la máxima fecha de finalización máxima para los hitos de la etapa 5</t>
  </si>
  <si>
    <t>Campo calculado que establece la mínima fecha inicial para los todos hitos del proyecto</t>
  </si>
  <si>
    <t>Campo calculado que establece la máxima fecha de finalización máxima para todos los hitos del proyecto</t>
  </si>
  <si>
    <t>Plazo máximo proyecto (Diferencia en meses entre la fecha inicial mínima y la fecha final máxima de las actividades del hitos del proyecto)</t>
  </si>
  <si>
    <t>Plazo máximo etapa 1 (Diferencia en meses entre la fecha inicial mínima y la fecha final máxima de todos los hitos de la etapa)</t>
  </si>
  <si>
    <t>Plazo máximo etapa 2 (Diferencia en meses entre la fecha inicial mínima y la fecha final máxima de todos los hitos de la etapa)</t>
  </si>
  <si>
    <t>Plazo máximo etapa 3 (Diferencia en meses entre la fecha inicial mínima y la fecha final máxima de todos los hitos de la etapa)</t>
  </si>
  <si>
    <t>Plazo máximo etapa 4 (Diferencia en meses entre la fecha inicial mínima y la fecha final máxima de todos los hitos de la etapa)</t>
  </si>
  <si>
    <t>Plazo máximo etapa 5 (Diferencia en meses entre la fecha inicial mínima y la fecha final máxima de todos los hitos de la etapa)</t>
  </si>
  <si>
    <t>Pendiente de licencia</t>
  </si>
  <si>
    <t xml:space="preserve">Desistimiento de licencia
</t>
  </si>
  <si>
    <t>Sin información</t>
  </si>
  <si>
    <t>Iniciado</t>
  </si>
  <si>
    <t xml:space="preserve">Iniciado
</t>
  </si>
  <si>
    <t>Revisar el estado</t>
  </si>
  <si>
    <t xml:space="preserve">Pendiente de licencia
</t>
  </si>
  <si>
    <t>Suspendido</t>
  </si>
  <si>
    <t xml:space="preserve">Abandonado
</t>
  </si>
  <si>
    <t>Fecha de inicio real de la f2 etapa 1</t>
  </si>
  <si>
    <t>Fecha de inicio real de la f2 etapa 2</t>
  </si>
  <si>
    <t>Fecha de inicio real de la f2 etapa 3</t>
  </si>
  <si>
    <t>Fecha de inicio real de la f2 etapa 4</t>
  </si>
  <si>
    <t>Fecha de inicio real de la f2 etapa 5</t>
  </si>
  <si>
    <t>Plazo en último cronograma para f2 etapa 1</t>
  </si>
  <si>
    <t>Plazo en último cronograma para f2 etapa 2</t>
  </si>
  <si>
    <t>Plazo en último cronograma para f2 etapa 3</t>
  </si>
  <si>
    <t>Plazo en último cronograma para f2 etapa 4</t>
  </si>
  <si>
    <t>Plazo en último cronograma para f2 etapa 5</t>
  </si>
  <si>
    <t>Valor total del pago pago f2 etapa 1 (Teniendo en cuenta la retención, es decir, el 80%)</t>
  </si>
  <si>
    <t>Valor total del pago pago etapa 2 f2 (Teniendo en cuenta la retención, es decir, el 80%)</t>
  </si>
  <si>
    <t>Valor total del pago pago etapa 3 f2 (Teniendo en cuenta la retención, es decir, el 80%)</t>
  </si>
  <si>
    <t>Valor total del pago pago etapa 4 f2 (Teniendo en cuenta la retención, es decir, el 80%)</t>
  </si>
  <si>
    <t>Valor total del pago pago etapa 5 f2 (Teniendo en cuenta la retención, es decir, el 80%)</t>
  </si>
  <si>
    <t>Meses de suspeción totales para la f2 etapa 1</t>
  </si>
  <si>
    <t>Meses de suspeción totales para la f2 etapa 2</t>
  </si>
  <si>
    <t>Meses de suspeción totales para la f2 etapa 3</t>
  </si>
  <si>
    <t>Meses de suspeción totales para la f2 etapa 4</t>
  </si>
  <si>
    <t>Meses de suspeción totales para la f2 etapa 5</t>
  </si>
  <si>
    <t>PRORROGA TOTAL F2 ETAPA 1</t>
  </si>
  <si>
    <t>PRORROGA TOTAL F2 ETAPA 2</t>
  </si>
  <si>
    <t>PRORROGA TOTAL F2 ETAPA 3</t>
  </si>
  <si>
    <t>PRORROGA TOTAL F2 ETAPA 4</t>
  </si>
  <si>
    <t>PRORROGA TOTAL F2 ETAPA 5</t>
  </si>
  <si>
    <t>Prórroga total en meses f2 ETAPA 1</t>
  </si>
  <si>
    <t>Prórroga total en meses f2 ETAPA 2</t>
  </si>
  <si>
    <t>Prórroga total en meses f2 ETAPA 3</t>
  </si>
  <si>
    <t>Prórroga total en meses f2 ETAPA 4</t>
  </si>
  <si>
    <t>Prórroga total en meses f2 ETAPA 5</t>
  </si>
  <si>
    <t>Avance de obra en % para F2 ETAPA 1</t>
  </si>
  <si>
    <t>Avance de obra en % para F2 ETAPA 2</t>
  </si>
  <si>
    <t>Avance de obra en % para F2 ETAPA 3</t>
  </si>
  <si>
    <t>Avance de obra en % para F2 ETAPA 4</t>
  </si>
  <si>
    <t>Avance de obra en % para F2 ETAPA 5</t>
  </si>
  <si>
    <t/>
  </si>
  <si>
    <t>Campo calculado que multiplica el peso de la ETAPA 1 y el VALOR INICIAL F2 del proyecto</t>
  </si>
  <si>
    <t>Campo calculado que multiplica el peso de la ETAPA 2 y el VALOR INICIAL F2 del proyecto</t>
  </si>
  <si>
    <t>Campo calculado que multiplica el peso de la ETAPA 3 y el VALOR INICIAL F2 del proyecto</t>
  </si>
  <si>
    <t>Campo calculado que multiplica el peso de la ETAPA 4 y el VALOR INICIAL F2 del proyecto</t>
  </si>
  <si>
    <t>Campo calculado que multiplica el peso de la ETAPA 5 y el VALOR INICIAL F2 del proyecto</t>
  </si>
  <si>
    <t>Se toma de la pestaña CRONOGRAMAS, donde es cálculado a partir de los plazos de los hitos</t>
  </si>
  <si>
    <t>FECHA_INICIO ETAPA 1</t>
  </si>
  <si>
    <t>FECHA_INICIO ETAPA 2</t>
  </si>
  <si>
    <t>FECHA_INICIO ETAPA 3</t>
  </si>
  <si>
    <t>FECHA_INICIO ETAPA 4</t>
  </si>
  <si>
    <t>FECHA_INICIO ETAPA 5</t>
  </si>
  <si>
    <t>\\192.168.10.14\ffie2\9 INFORME\Infor Mens\2019\32_MARZO_2019\INF EJE PROY\IM_27_ GJP MAR 19.xlsx</t>
  </si>
  <si>
    <t>RUTA</t>
  </si>
  <si>
    <t>\\192.168.10.14\ffie2\9 INFORME\Infor Mens\2019\32_MARZO_2019\INF EJE PROY\IM_027_GJN_MAR_19.</t>
  </si>
  <si>
    <t>\\192.168.10.14\ffie2\9 INFORME\Infor Mens\2019\32_MARZO_2019\INF EJE PROY\IM_027_GGM_MAR_19</t>
  </si>
  <si>
    <t>\\192.168.10.14\ffie2\9 INFORME\Infor Mens\2019\32_MARZO_2019\INF EJE PROY\IM_026_HJG_MAR_19</t>
  </si>
  <si>
    <t>\\192.168.10.14\ffie2\9 INFORME\Infor Mens\2019\32_MARZO_2019\INF EJE PROY\IM_027_NSC_MAR_19</t>
  </si>
  <si>
    <t>\\192.168.10.14\ffie2\9 INFORME\Infor Mens\2019\32_MARZO_2019\INF EJE PROY\IM020 TIP MAR _19</t>
  </si>
  <si>
    <t>\\192.168.10.14\ffie2\9 INFORME\Infor Mens\2019\32_MARZO_2019\INF EJE PROY\IM027_JEG_MARZO_19</t>
  </si>
  <si>
    <t>\\192.168.10.14\ffie2\9 INFORME\Infor Mens\2019\32_MARZO_2019\INF EJE PROY\IM_019_JJC_MAR_19</t>
  </si>
  <si>
    <t>\\192.168.10.14\ffie2\9 INFORME\Infor Mens\2019\32_MARZO_2019\INF EJE PROY\IM_026_SPC_MAR_19</t>
  </si>
  <si>
    <t>\\192.168.10.14\ffie2\9 INFORME\Infor Mens\2019\32_MARZO_2019\INF EJE PROY\IM_023_LMP_MAR_19</t>
  </si>
  <si>
    <t>\\192.168.10.14\ffie2\9 INFORME\Infor Mens\2019\32_MARZO_2019\INF EJE PROY\IM_019_ JMS_MAR_19</t>
  </si>
  <si>
    <t>\\192.168.10.14\ffie2\9 INFORME\Infor Mens\2019\32_MARZO_2019\INF EJE PROY\IM016_TNP_MAR_19</t>
  </si>
  <si>
    <t>\\192.168.10.14\ffie2\9 INFORME\Infor Mens\2019\32_MARZO_2019\INF EJE PROY\IM022 SAC MAR_19</t>
  </si>
  <si>
    <t>\\192.168.10.14\ffie2\9 INFORME\Infor Mens\2019\32_MARZO_2019\INF EJE PROY\IM027_AMJ_MAR_19</t>
  </si>
  <si>
    <t>\\192.168.10.14\ffie2\9 INFORME\Infor Mens\2019\32_MARZO_2019\INF EJE PROY\IM_026_ASC_MAR_19</t>
  </si>
  <si>
    <t>\\192.168.10.14\ffie2\9 INFORME\Infor Mens\2019\32_MARZO_2019\INF EJE PROY\IM026_NSA_MAR_19</t>
  </si>
  <si>
    <t>\\192.168.10.14\ffie2\9 INFORME\Infor Mens\2019\32_MARZO_2019\INF EJE PROY\IM_023_TDP_MAR_19</t>
  </si>
  <si>
    <t>\\192.168.10.14\ffie2\9 INFORME\Infor Mens\2019\32_MARZO_2019\INF EJE PROY\IM_021_JCV_MAR_19</t>
  </si>
  <si>
    <t>\\192.168.10.14\ffie2\9 INFORME\Infor Mens\2019\32_MARZO_2019\INF EJE PROY\IM_027_NSU_MAR_19</t>
  </si>
  <si>
    <t>\\192.168.10.14\ffie2\9 INFORME\Infor Mens\2019\32_MARZO_2019\INF EJE PROY\IM_027_CCZ MAR_19-</t>
  </si>
  <si>
    <t>\\192.168.10.14\ffie2\9 INFORME\Infor Mens\2019\32_MARZO_2019\INF EJE PROY\IM027 ALH MAR 19</t>
  </si>
  <si>
    <t>\\192.168.10.14\ffie2\9 INFORME\Infor Mens\2019\32_MARZO_2019\INF EJE PROY\IM_027_TNS_MAR_19</t>
  </si>
  <si>
    <t>\\192.168.10.14\ffie2\9 INFORME\Infor Mens\2019\32_MARZO_2019\INF EJE PROY\IM021 DIT MAR 19</t>
  </si>
  <si>
    <t>\\192.168.10.14\ffie2\9 INFORME\Infor Mens\2019\32_MARZO_2019\INF EJE PROY\IM_021_NSR_MAR 19</t>
  </si>
  <si>
    <t>PRELIMINARES</t>
  </si>
  <si>
    <t>CIMENTACION</t>
  </si>
  <si>
    <t>ESTRUCTURAS</t>
  </si>
  <si>
    <t>MANPOSTERIA, PREFABRICADOS Y ELEMENTOS NO ESTRUCTURALES EN CONCRETO</t>
  </si>
  <si>
    <t>INSTALACIONES HIDROSANITARIAS Y A GAS</t>
  </si>
  <si>
    <t xml:space="preserve">INSTALACIONES ELECTRICAS, TELEFONICAS Y COMUNICACIONES </t>
  </si>
  <si>
    <t>PAÑETES</t>
  </si>
  <si>
    <t>ENCHAPES</t>
  </si>
  <si>
    <t>PISOS</t>
  </si>
  <si>
    <t xml:space="preserve">CUBIERTAS E IMPERMEABILIZACIONES </t>
  </si>
  <si>
    <t>CARPINTERIA METALICA</t>
  </si>
  <si>
    <t>CARPINTERIA DE MADERA</t>
  </si>
  <si>
    <t>CIELORRASOS, DIVISIONES, APARATOS SANITARIOS Y ACCESORIOS.</t>
  </si>
  <si>
    <t>PINTURA, CERRADURAS, VIDRIOS Y ESPEJOS.</t>
  </si>
  <si>
    <t xml:space="preserve">OBRAS EXTERIORES </t>
  </si>
  <si>
    <t>ASEO Y VARIOS</t>
  </si>
  <si>
    <t>FECHA CORTE</t>
  </si>
  <si>
    <t>AVANCE ETAPA 1</t>
  </si>
  <si>
    <t>AVANCE ETAPA 2</t>
  </si>
  <si>
    <t>AVANCE ETAPA 3</t>
  </si>
  <si>
    <t>AVANCE ETAPA 4</t>
  </si>
  <si>
    <t>AVANCE ETAPA 5</t>
  </si>
  <si>
    <t>Detalle de la información de avance de obra a la fecha de corte del informe</t>
  </si>
  <si>
    <t>Ruta del documento donde se descargó la información</t>
  </si>
  <si>
    <t>Fecha de corte del informe con los cuales se está actualizando el avance real</t>
  </si>
  <si>
    <t>Fecha real de inicio de la etapa</t>
  </si>
  <si>
    <t>Avance real de la etapa a la fecha de corte de recolección de la información</t>
  </si>
  <si>
    <t>Ruta detallada del archivo del cual se está tomando la información</t>
  </si>
  <si>
    <t>Informes de ejecución de proyectos (INF EJE PROY) ver "Ejemplo Avance Obra.xls" Pestaña Fase 2</t>
  </si>
  <si>
    <t>Se aproximará con la semana en la que comienza a ejecutarse el hito de preliminares</t>
  </si>
  <si>
    <t>Se aproximará con la primera semana en la que comienza a ejecutarse alguno de los hitos de: Cimentación, Estructuras o Mampostería</t>
  </si>
  <si>
    <t>Se aproximará con la primera semana en la que comienza a ejecutarse alguno de los hitos de: Instalaciones Hidrosantarias o Instalaciones Eléctricas</t>
  </si>
  <si>
    <t xml:space="preserve">Se aproximará con la primera semana en la que comienza a ejecutarse alguno de los hitos de: pañetes, enchapes, pisos cubiertas e impermeabilizaciones, carpinteria metalica, carpinteria de madera, cielorrasos, divisiones, aparatos sanitarios y accesorios, pintura, cerraduras, vidrios y espejos </t>
  </si>
  <si>
    <t>Se aproximará con la primera semana en la que comienza a ejecutarse alguno de los hitos de: obras exteriores  aseo y varios</t>
  </si>
  <si>
    <t>Se toman los valores de "Avance Total por Hito", lo cual es equivalente a tomar la suma de avance de cada hito y dividirlo entre dos</t>
  </si>
  <si>
    <t>Se toma de la pestaña "MAESTRA_PROYECTOS"</t>
  </si>
  <si>
    <t>Se calcula a partir de la información de los porcentajes de avance de obra de cada hito y se multiplica por el peso de cada Hito en la etapa</t>
  </si>
  <si>
    <t>Se toma de la pestaña AVANCE REAL F2.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</si>
</sst>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2" formatCode="_-&quot;$&quot;\ * #,##0_-;\-&quot;$&quot;\ * #,##0_-;_-&quot;$&quot;\ * &quot;-&quot;_-;_-@_-"/>
    <numFmt numFmtId="164" formatCode="0.0%"/>
    <numFmt numFmtId="165" formatCode="yyyy/mm/dd;@"/>
    <numFmt numFmtId="166" formatCode="yyyy\-mm\-dd;@"/>
    <numFmt numFmtId="167" formatCode="_ &quot;$&quot;\ * #,##0_ ;_ &quot;$&quot;\ * \-#,##0_ ;_ &quot;$&quot;\ * &quot;-&quot;_ ;_ @_ "/>
    <numFmt numFmtId="168" formatCode="_ * #,##0_ ;_ * \-#,##0_ ;_ * &quot;-&quot;_ ;_ @_ "/>
    <numFmt numFmtId="169" formatCode="_ &quot;$&quot;\ * #,##0.00_ ;_ &quot;$&quot;\ * \-#,##0.00_ ;_ &quot;$&quot;\ * &quot;-&quot;??_ ;_ @_ "/>
    <numFmt numFmtId="170" formatCode="_ * #,##0.00_ ;_ * \-#,##0.00_ ;_ * &quot;-&quot;??_ ;_ 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theme="0"/>
      <name val="Arial Narrow"/>
      <family val="2"/>
    </font>
    <font>
      <sz val="12"/>
      <name val="Arial Narrow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2">
    <xf numFmtId="0" fontId="0" fillId="0" borderId="0"/>
    <xf numFmtId="9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1" fillId="0" borderId="0"/>
    <xf numFmtId="0" fontId="10" fillId="0" borderId="0" applyNumberFormat="0" applyFill="0" applyBorder="0" applyAlignment="0" applyProtection="0"/>
    <xf numFmtId="0" fontId="11" fillId="0" borderId="0"/>
    <xf numFmtId="170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0" fontId="11" fillId="0" borderId="0"/>
    <xf numFmtId="0" fontId="11" fillId="0" borderId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69" fontId="11" fillId="0" borderId="0" applyFont="0" applyFill="0" applyBorder="0" applyAlignment="0" applyProtection="0"/>
  </cellStyleXfs>
  <cellXfs count="59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  <xf numFmtId="42" fontId="0" fillId="0" borderId="1" xfId="2" applyFont="1" applyBorder="1"/>
    <xf numFmtId="164" fontId="0" fillId="0" borderId="1" xfId="1" applyNumberFormat="1" applyFont="1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vertical="center" wrapText="1"/>
    </xf>
    <xf numFmtId="165" fontId="0" fillId="0" borderId="1" xfId="0" applyNumberFormat="1" applyBorder="1"/>
    <xf numFmtId="165" fontId="0" fillId="3" borderId="1" xfId="0" applyNumberFormat="1" applyFill="1" applyBorder="1"/>
    <xf numFmtId="0" fontId="0" fillId="3" borderId="1" xfId="0" applyFill="1" applyBorder="1"/>
    <xf numFmtId="0" fontId="2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6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4" fillId="0" borderId="1" xfId="0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 applyProtection="1">
      <alignment horizontal="center" vertical="center"/>
    </xf>
    <xf numFmtId="0" fontId="4" fillId="0" borderId="1" xfId="0" applyFont="1" applyFill="1" applyBorder="1" applyAlignment="1" applyProtection="1">
      <alignment horizontal="left" vertical="center"/>
    </xf>
    <xf numFmtId="14" fontId="4" fillId="0" borderId="1" xfId="0" applyNumberFormat="1" applyFont="1" applyFill="1" applyBorder="1" applyAlignment="1" applyProtection="1">
      <alignment horizontal="center" vertical="center"/>
      <protection locked="0"/>
    </xf>
    <xf numFmtId="166" fontId="4" fillId="0" borderId="1" xfId="0" applyNumberFormat="1" applyFont="1" applyFill="1" applyBorder="1" applyAlignment="1" applyProtection="1">
      <alignment horizontal="center" vertical="center"/>
      <protection locked="0"/>
    </xf>
    <xf numFmtId="0" fontId="7" fillId="5" borderId="1" xfId="0" applyFont="1" applyFill="1" applyBorder="1" applyAlignment="1" applyProtection="1">
      <alignment horizontal="left" vertical="center"/>
    </xf>
    <xf numFmtId="0" fontId="7" fillId="5" borderId="1" xfId="0" applyFont="1" applyFill="1" applyBorder="1" applyAlignment="1" applyProtection="1">
      <alignment horizontal="center" vertical="center"/>
    </xf>
    <xf numFmtId="0" fontId="7" fillId="0" borderId="1" xfId="0" applyFont="1" applyFill="1" applyBorder="1" applyAlignment="1" applyProtection="1">
      <alignment horizontal="left" vertical="center"/>
    </xf>
    <xf numFmtId="0" fontId="4" fillId="3" borderId="1" xfId="0" applyFont="1" applyFill="1" applyBorder="1" applyAlignment="1" applyProtection="1">
      <alignment horizontal="left" vertical="center" wrapText="1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left" vertical="center"/>
    </xf>
    <xf numFmtId="166" fontId="4" fillId="3" borderId="1" xfId="0" applyNumberFormat="1" applyFont="1" applyFill="1" applyBorder="1" applyAlignment="1" applyProtection="1">
      <alignment horizontal="center" vertical="center"/>
      <protection locked="0"/>
    </xf>
    <xf numFmtId="165" fontId="0" fillId="0" borderId="1" xfId="0" quotePrefix="1" applyNumberFormat="1" applyBorder="1"/>
    <xf numFmtId="0" fontId="8" fillId="0" borderId="1" xfId="0" applyFont="1" applyFill="1" applyBorder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left" vertical="center" wrapText="1"/>
    </xf>
    <xf numFmtId="0" fontId="2" fillId="6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165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9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/>
    <xf numFmtId="0" fontId="10" fillId="0" borderId="1" xfId="4" applyBorder="1" applyAlignment="1"/>
    <xf numFmtId="17" fontId="0" fillId="0" borderId="1" xfId="0" applyNumberFormat="1" applyBorder="1"/>
    <xf numFmtId="0" fontId="0" fillId="0" borderId="1" xfId="0" applyNumberFormat="1" applyBorder="1"/>
    <xf numFmtId="0" fontId="0" fillId="0" borderId="0" xfId="0" applyNumberFormat="1"/>
    <xf numFmtId="0" fontId="2" fillId="2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4" borderId="1" xfId="0" applyFill="1" applyBorder="1"/>
    <xf numFmtId="0" fontId="9" fillId="4" borderId="1" xfId="0" applyFont="1" applyFill="1" applyBorder="1" applyAlignment="1">
      <alignment horizontal="left" vertical="center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22">
    <cellStyle name="Hipervínculo" xfId="4" builtinId="8"/>
    <cellStyle name="Millares [0] 2" xfId="20"/>
    <cellStyle name="Millares 2" xfId="6"/>
    <cellStyle name="Moneda [0] 2" xfId="2"/>
    <cellStyle name="Moneda [0] 2 2" xfId="9"/>
    <cellStyle name="Moneda [0] 3" xfId="10"/>
    <cellStyle name="Moneda [0] 4" xfId="8"/>
    <cellStyle name="Moneda 2" xfId="11"/>
    <cellStyle name="Moneda 3" xfId="12"/>
    <cellStyle name="Moneda 4" xfId="13"/>
    <cellStyle name="Moneda 5" xfId="14"/>
    <cellStyle name="Moneda 6" xfId="7"/>
    <cellStyle name="Moneda 7" xfId="21"/>
    <cellStyle name="Normal" xfId="0" builtinId="0"/>
    <cellStyle name="Normal 2" xfId="15"/>
    <cellStyle name="Normal 3" xfId="3"/>
    <cellStyle name="Normal 3 2" xfId="16"/>
    <cellStyle name="Normal 4" xfId="5"/>
    <cellStyle name="Porcentaje" xfId="1" builtinId="5"/>
    <cellStyle name="Porcentaje 2" xfId="18"/>
    <cellStyle name="Porcentaje 3" xfId="19"/>
    <cellStyle name="Porcentaje 4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file:///\\192.168.10.14\ffie2\9%20INFORME\Infor%20Mens\2019\32_MARZO_2019\INF%20EJE%20PROY\IM_019_JJC_MAR_19" TargetMode="External"/><Relationship Id="rId13" Type="http://schemas.openxmlformats.org/officeDocument/2006/relationships/hyperlink" Target="file:///\\192.168.10.14\ffie2\9%20INFORME\Infor%20Mens\2019\32_MARZO_2019\INF%20EJE%20PROY\IM022%20SAC%20MAR_19" TargetMode="External"/><Relationship Id="rId18" Type="http://schemas.openxmlformats.org/officeDocument/2006/relationships/hyperlink" Target="file:///\\192.168.10.14\ffie2\9%20INFORME\Infor%20Mens\2019\32_MARZO_2019\INF%20EJE%20PROY\IM_021_JCV_MAR_19" TargetMode="External"/><Relationship Id="rId3" Type="http://schemas.openxmlformats.org/officeDocument/2006/relationships/hyperlink" Target="file:///\\192.168.10.14\ffie2\9%20INFORME\Infor%20Mens\2019\32_MARZO_2019\INF%20EJE%20PROY\IM_027_GGM_MAR_19" TargetMode="External"/><Relationship Id="rId21" Type="http://schemas.openxmlformats.org/officeDocument/2006/relationships/hyperlink" Target="file:///\\192.168.10.14\ffie2\9%20INFORME\Infor%20Mens\2019\32_MARZO_2019\INF%20EJE%20PROY\" TargetMode="External"/><Relationship Id="rId7" Type="http://schemas.openxmlformats.org/officeDocument/2006/relationships/hyperlink" Target="file:///\\192.168.10.14\ffie2\9%20INFORME\Infor%20Mens\2019\32_MARZO_2019\INF%20EJE%20PROY\IM027_JEG_MARZO_19" TargetMode="External"/><Relationship Id="rId12" Type="http://schemas.openxmlformats.org/officeDocument/2006/relationships/hyperlink" Target="file:///\\192.168.10.14\ffie2\9%20INFORME\Infor%20Mens\2019\32_MARZO_2019\INF%20EJE%20PROY\IM016_TNP_MAR_19" TargetMode="External"/><Relationship Id="rId17" Type="http://schemas.openxmlformats.org/officeDocument/2006/relationships/hyperlink" Target="file:///\\192.168.10.14\ffie2\9%20INFORME\Infor%20Mens\2019\32_MARZO_2019\INF%20EJE%20PROY\IM_023_TDP_MAR_19" TargetMode="External"/><Relationship Id="rId25" Type="http://schemas.openxmlformats.org/officeDocument/2006/relationships/hyperlink" Target="file:///\\192.168.10.14\ffie2\9%20INFORME\Infor%20Mens\2019\32_MARZO_2019\INF%20EJE%20PROY\IM_021_NSR_MAR%2019" TargetMode="External"/><Relationship Id="rId2" Type="http://schemas.openxmlformats.org/officeDocument/2006/relationships/hyperlink" Target="file:///\\192.168.10.14\ffie2\9%20INFORME\Infor%20Mens\2019\32_MARZO_2019\INF%20EJE%20PROY\IM_027_GJN_MAR_19." TargetMode="External"/><Relationship Id="rId16" Type="http://schemas.openxmlformats.org/officeDocument/2006/relationships/hyperlink" Target="file:///\\192.168.10.14\ffie2\9%20INFORME\Infor%20Mens\2019\32_MARZO_2019\INF%20EJE%20PROY\IM026_NSA_MAR_19" TargetMode="External"/><Relationship Id="rId20" Type="http://schemas.openxmlformats.org/officeDocument/2006/relationships/hyperlink" Target="file:///\\192.168.10.14\ffie2\9%20INFORME\Infor%20Mens\2019\32_MARZO_2019\INF%20EJE%20PROY\IM_027_CCZ%20MAR_19-" TargetMode="External"/><Relationship Id="rId1" Type="http://schemas.openxmlformats.org/officeDocument/2006/relationships/hyperlink" Target="file:///\\192.168.10.14\ffie2\9%20INFORME\Infor%20Mens\2019\32_MARZO_2019\INF%20EJE%20PROY\IM_27_%20GJP%20MAR%2019.xlsx" TargetMode="External"/><Relationship Id="rId6" Type="http://schemas.openxmlformats.org/officeDocument/2006/relationships/hyperlink" Target="file:///\\192.168.10.14\ffie2\9%20INFORME\Infor%20Mens\2019\32_MARZO_2019\INF%20EJE%20PROY\IM020%20TIP%20MAR%20_19" TargetMode="External"/><Relationship Id="rId11" Type="http://schemas.openxmlformats.org/officeDocument/2006/relationships/hyperlink" Target="file:///\\192.168.10.14\ffie2\9%20INFORME\Infor%20Mens\2019\32_MARZO_2019\INF%20EJE%20PROY\IM_019_%20JMS_MAR_19" TargetMode="External"/><Relationship Id="rId24" Type="http://schemas.openxmlformats.org/officeDocument/2006/relationships/hyperlink" Target="file:///\\192.168.10.14\ffie2\9%20INFORME\Infor%20Mens\2019\32_MARZO_2019\INF%20EJE%20PROY\IM_027_TNS_MAR_19" TargetMode="External"/><Relationship Id="rId5" Type="http://schemas.openxmlformats.org/officeDocument/2006/relationships/hyperlink" Target="file:///\\192.168.10.14\ffie2\9%20INFORME\Infor%20Mens\2019\32_MARZO_2019\INF%20EJE%20PROY\IM_027_NSC_MAR_19" TargetMode="External"/><Relationship Id="rId15" Type="http://schemas.openxmlformats.org/officeDocument/2006/relationships/hyperlink" Target="file:///\\192.168.10.14\ffie2\9%20INFORME\Infor%20Mens\2019\32_MARZO_2019\INF%20EJE%20PROY\IM_026_ASC_MAR_19" TargetMode="External"/><Relationship Id="rId23" Type="http://schemas.openxmlformats.org/officeDocument/2006/relationships/hyperlink" Target="file:///\\192.168.10.14\ffie2\9%20INFORME\Infor%20Mens\2019\32_MARZO_2019\INF%20EJE%20PROY\IM027%20ALH%20MAR%2019" TargetMode="External"/><Relationship Id="rId10" Type="http://schemas.openxmlformats.org/officeDocument/2006/relationships/hyperlink" Target="file:///\\192.168.10.14\ffie2\9%20INFORME\Infor%20Mens\2019\32_MARZO_2019\INF%20EJE%20PROY\IM_023_LMP_MAR_19" TargetMode="External"/><Relationship Id="rId19" Type="http://schemas.openxmlformats.org/officeDocument/2006/relationships/hyperlink" Target="file:///\\192.168.10.14\ffie2\9%20INFORME\Infor%20Mens\2019\32_MARZO_2019\INF%20EJE%20PROY\IM_027_NSU_MAR_19" TargetMode="External"/><Relationship Id="rId4" Type="http://schemas.openxmlformats.org/officeDocument/2006/relationships/hyperlink" Target="file:///\\192.168.10.14\ffie2\9%20INFORME\Infor%20Mens\2019\32_MARZO_2019\INF%20EJE%20PROY\IM_026_HJG_MAR_19" TargetMode="External"/><Relationship Id="rId9" Type="http://schemas.openxmlformats.org/officeDocument/2006/relationships/hyperlink" Target="file:///\\192.168.10.14\ffie2\9%20INFORME\Infor%20Mens\2019\32_MARZO_2019\INF%20EJE%20PROY\IM_026_SPC_MAR_19" TargetMode="External"/><Relationship Id="rId14" Type="http://schemas.openxmlformats.org/officeDocument/2006/relationships/hyperlink" Target="file:///\\192.168.10.14\ffie2\9%20INFORME\Infor%20Mens\2019\32_MARZO_2019\INF%20EJE%20PROY\IM027_AMJ_MAR_19" TargetMode="External"/><Relationship Id="rId22" Type="http://schemas.openxmlformats.org/officeDocument/2006/relationships/hyperlink" Target="file:///\\192.168.10.14\ffie2\9%20INFORME\Infor%20Mens\2019\32_MARZO_2019\INF%20EJE%20PROY\IM021%20DIT%20MAR%2019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D57"/>
  <sheetViews>
    <sheetView zoomScaleNormal="100" workbookViewId="0">
      <pane xSplit="1" ySplit="1" topLeftCell="B2" activePane="bottomRight" state="frozen"/>
      <selection activeCell="B12" sqref="B12"/>
      <selection pane="topRight" activeCell="B12" sqref="B12"/>
      <selection pane="bottomLeft" activeCell="B12" sqref="B12"/>
      <selection pane="bottomRight" activeCell="B12" sqref="B12"/>
    </sheetView>
  </sheetViews>
  <sheetFormatPr baseColWidth="10" defaultRowHeight="15" x14ac:dyDescent="0.25"/>
  <cols>
    <col min="1" max="1" width="37.42578125" customWidth="1"/>
    <col min="2" max="2" width="50.7109375" customWidth="1"/>
    <col min="3" max="3" width="39.85546875" customWidth="1"/>
    <col min="4" max="4" width="34.42578125" customWidth="1"/>
  </cols>
  <sheetData>
    <row r="1" spans="1:4" ht="30" x14ac:dyDescent="0.25">
      <c r="A1" s="31" t="s">
        <v>190</v>
      </c>
      <c r="B1" s="31" t="s">
        <v>189</v>
      </c>
      <c r="C1" s="31" t="s">
        <v>339</v>
      </c>
      <c r="D1" s="31" t="s">
        <v>338</v>
      </c>
    </row>
    <row r="2" spans="1:4" ht="30" x14ac:dyDescent="0.25">
      <c r="A2" s="14" t="s">
        <v>0</v>
      </c>
      <c r="B2" s="14" t="s">
        <v>191</v>
      </c>
      <c r="C2" s="14" t="s">
        <v>333</v>
      </c>
      <c r="D2" s="14" t="s">
        <v>149</v>
      </c>
    </row>
    <row r="3" spans="1:4" s="1" customFormat="1" ht="30" x14ac:dyDescent="0.25">
      <c r="A3" s="14" t="s">
        <v>337</v>
      </c>
      <c r="B3" s="14" t="s">
        <v>331</v>
      </c>
      <c r="C3" s="14" t="s">
        <v>333</v>
      </c>
      <c r="D3" s="14" t="s">
        <v>148</v>
      </c>
    </row>
    <row r="4" spans="1:4" ht="30" x14ac:dyDescent="0.25">
      <c r="A4" s="14" t="s">
        <v>63</v>
      </c>
      <c r="B4" s="14" t="s">
        <v>192</v>
      </c>
      <c r="C4" s="14" t="s">
        <v>333</v>
      </c>
      <c r="D4" s="14" t="s">
        <v>1</v>
      </c>
    </row>
    <row r="5" spans="1:4" ht="30" x14ac:dyDescent="0.25">
      <c r="A5" s="14" t="s">
        <v>64</v>
      </c>
      <c r="B5" s="14" t="s">
        <v>193</v>
      </c>
      <c r="C5" s="14" t="s">
        <v>333</v>
      </c>
      <c r="D5" s="14" t="s">
        <v>23</v>
      </c>
    </row>
    <row r="6" spans="1:4" ht="30" x14ac:dyDescent="0.25">
      <c r="A6" s="14" t="s">
        <v>200</v>
      </c>
      <c r="B6" s="14" t="s">
        <v>194</v>
      </c>
      <c r="C6" s="14" t="s">
        <v>333</v>
      </c>
      <c r="D6" s="14" t="s">
        <v>203</v>
      </c>
    </row>
    <row r="7" spans="1:4" s="1" customFormat="1" ht="30" x14ac:dyDescent="0.25">
      <c r="A7" s="14" t="s">
        <v>267</v>
      </c>
      <c r="B7" s="14" t="s">
        <v>268</v>
      </c>
      <c r="C7" s="14" t="s">
        <v>333</v>
      </c>
      <c r="D7" s="14" t="s">
        <v>269</v>
      </c>
    </row>
    <row r="8" spans="1:4" s="1" customFormat="1" ht="30" x14ac:dyDescent="0.25">
      <c r="A8" s="14" t="s">
        <v>61</v>
      </c>
      <c r="B8" s="14" t="s">
        <v>206</v>
      </c>
      <c r="C8" s="14" t="s">
        <v>333</v>
      </c>
      <c r="D8" s="14" t="s">
        <v>207</v>
      </c>
    </row>
    <row r="9" spans="1:4" ht="30" x14ac:dyDescent="0.25">
      <c r="A9" s="14" t="s">
        <v>58</v>
      </c>
      <c r="B9" s="14" t="s">
        <v>270</v>
      </c>
      <c r="C9" s="14" t="s">
        <v>333</v>
      </c>
      <c r="D9" s="14" t="s">
        <v>273</v>
      </c>
    </row>
    <row r="10" spans="1:4" ht="60" x14ac:dyDescent="0.25">
      <c r="A10" s="14" t="s">
        <v>59</v>
      </c>
      <c r="B10" s="14" t="s">
        <v>195</v>
      </c>
      <c r="C10" s="14" t="s">
        <v>227</v>
      </c>
      <c r="D10" s="14"/>
    </row>
    <row r="11" spans="1:4" ht="30" x14ac:dyDescent="0.25">
      <c r="A11" s="32" t="s">
        <v>60</v>
      </c>
      <c r="B11" s="32" t="s">
        <v>196</v>
      </c>
      <c r="C11" s="32" t="s">
        <v>333</v>
      </c>
      <c r="D11" s="32" t="s">
        <v>204</v>
      </c>
    </row>
    <row r="12" spans="1:4" ht="30" x14ac:dyDescent="0.25">
      <c r="A12" s="14" t="s">
        <v>66</v>
      </c>
      <c r="B12" s="14" t="s">
        <v>229</v>
      </c>
      <c r="C12" s="14" t="s">
        <v>333</v>
      </c>
      <c r="D12" s="14" t="s">
        <v>205</v>
      </c>
    </row>
    <row r="13" spans="1:4" ht="30" x14ac:dyDescent="0.25">
      <c r="A13" s="14" t="s">
        <v>62</v>
      </c>
      <c r="B13" s="14" t="s">
        <v>223</v>
      </c>
      <c r="C13" s="14" t="s">
        <v>333</v>
      </c>
      <c r="D13" s="14" t="s">
        <v>222</v>
      </c>
    </row>
    <row r="14" spans="1:4" ht="30" x14ac:dyDescent="0.25">
      <c r="A14" s="14" t="s">
        <v>201</v>
      </c>
      <c r="B14" s="14" t="s">
        <v>197</v>
      </c>
      <c r="C14" s="14" t="s">
        <v>333</v>
      </c>
      <c r="D14" s="14" t="s">
        <v>224</v>
      </c>
    </row>
    <row r="15" spans="1:4" ht="30" x14ac:dyDescent="0.25">
      <c r="A15" s="14" t="s">
        <v>202</v>
      </c>
      <c r="B15" s="14" t="s">
        <v>198</v>
      </c>
      <c r="C15" s="14" t="s">
        <v>333</v>
      </c>
      <c r="D15" s="14" t="s">
        <v>225</v>
      </c>
    </row>
    <row r="16" spans="1:4" ht="30" x14ac:dyDescent="0.25">
      <c r="A16" s="14" t="s">
        <v>65</v>
      </c>
      <c r="B16" s="14" t="s">
        <v>214</v>
      </c>
      <c r="C16" s="14" t="s">
        <v>333</v>
      </c>
      <c r="D16" s="14" t="s">
        <v>226</v>
      </c>
    </row>
    <row r="17" spans="1:4" ht="30" x14ac:dyDescent="0.25">
      <c r="A17" s="14" t="s">
        <v>228</v>
      </c>
      <c r="B17" s="14" t="s">
        <v>230</v>
      </c>
      <c r="C17" s="14" t="s">
        <v>333</v>
      </c>
      <c r="D17" s="14" t="s">
        <v>231</v>
      </c>
    </row>
    <row r="18" spans="1:4" s="1" customFormat="1" ht="30" x14ac:dyDescent="0.25">
      <c r="A18" s="14" t="s">
        <v>215</v>
      </c>
      <c r="B18" s="14" t="s">
        <v>219</v>
      </c>
      <c r="C18" s="14" t="s">
        <v>333</v>
      </c>
      <c r="D18" s="14" t="s">
        <v>272</v>
      </c>
    </row>
    <row r="19" spans="1:4" s="1" customFormat="1" ht="60" x14ac:dyDescent="0.25">
      <c r="A19" s="14" t="s">
        <v>216</v>
      </c>
      <c r="B19" s="14" t="s">
        <v>220</v>
      </c>
      <c r="C19" s="14" t="s">
        <v>227</v>
      </c>
      <c r="D19" s="14"/>
    </row>
    <row r="20" spans="1:4" s="1" customFormat="1" ht="30" x14ac:dyDescent="0.25">
      <c r="A20" s="32" t="s">
        <v>217</v>
      </c>
      <c r="B20" s="32" t="s">
        <v>221</v>
      </c>
      <c r="C20" s="32" t="s">
        <v>333</v>
      </c>
      <c r="D20" s="32" t="s">
        <v>232</v>
      </c>
    </row>
    <row r="21" spans="1:4" s="1" customFormat="1" ht="30" x14ac:dyDescent="0.25">
      <c r="A21" s="14" t="s">
        <v>233</v>
      </c>
      <c r="B21" s="14" t="s">
        <v>234</v>
      </c>
      <c r="C21" s="14" t="s">
        <v>333</v>
      </c>
      <c r="D21" s="14" t="s">
        <v>235</v>
      </c>
    </row>
    <row r="22" spans="1:4" s="1" customFormat="1" ht="45" x14ac:dyDescent="0.25">
      <c r="A22" s="14" t="s">
        <v>212</v>
      </c>
      <c r="B22" s="14" t="s">
        <v>213</v>
      </c>
      <c r="C22" s="14" t="s">
        <v>236</v>
      </c>
      <c r="D22" s="14"/>
    </row>
    <row r="23" spans="1:4" ht="60" x14ac:dyDescent="0.25">
      <c r="A23" s="14" t="s">
        <v>208</v>
      </c>
      <c r="B23" s="14" t="s">
        <v>210</v>
      </c>
      <c r="C23" s="14" t="s">
        <v>276</v>
      </c>
      <c r="D23" s="14"/>
    </row>
    <row r="24" spans="1:4" s="1" customFormat="1" ht="60" x14ac:dyDescent="0.25">
      <c r="A24" s="14" t="s">
        <v>209</v>
      </c>
      <c r="B24" s="14" t="s">
        <v>211</v>
      </c>
      <c r="C24" s="14" t="s">
        <v>277</v>
      </c>
      <c r="D24" s="14"/>
    </row>
    <row r="25" spans="1:4" ht="45" x14ac:dyDescent="0.25">
      <c r="A25" s="14" t="s">
        <v>68</v>
      </c>
      <c r="B25" s="14" t="s">
        <v>199</v>
      </c>
      <c r="C25" s="14" t="s">
        <v>237</v>
      </c>
      <c r="D25" s="14"/>
    </row>
    <row r="26" spans="1:4" ht="30" x14ac:dyDescent="0.25">
      <c r="A26" s="14" t="s">
        <v>278</v>
      </c>
      <c r="B26" s="14" t="s">
        <v>334</v>
      </c>
      <c r="C26" s="14" t="s">
        <v>333</v>
      </c>
      <c r="D26" s="14" t="s">
        <v>280</v>
      </c>
    </row>
    <row r="27" spans="1:4" ht="30" x14ac:dyDescent="0.25">
      <c r="A27" s="14" t="s">
        <v>279</v>
      </c>
      <c r="B27" s="14" t="s">
        <v>335</v>
      </c>
      <c r="C27" s="14" t="s">
        <v>333</v>
      </c>
      <c r="D27" s="14" t="s">
        <v>281</v>
      </c>
    </row>
    <row r="28" spans="1:4" ht="45" x14ac:dyDescent="0.25">
      <c r="A28" s="2" t="s">
        <v>282</v>
      </c>
      <c r="B28" s="36" t="s">
        <v>401</v>
      </c>
      <c r="C28" s="14" t="s">
        <v>427</v>
      </c>
      <c r="D28" s="2" t="s">
        <v>363</v>
      </c>
    </row>
    <row r="29" spans="1:4" ht="45" x14ac:dyDescent="0.25">
      <c r="A29" s="2" t="s">
        <v>283</v>
      </c>
      <c r="B29" s="36" t="s">
        <v>402</v>
      </c>
      <c r="C29" s="14" t="s">
        <v>428</v>
      </c>
      <c r="D29" s="2" t="s">
        <v>363</v>
      </c>
    </row>
    <row r="30" spans="1:4" ht="45" x14ac:dyDescent="0.25">
      <c r="A30" s="2" t="s">
        <v>284</v>
      </c>
      <c r="B30" s="36" t="s">
        <v>403</v>
      </c>
      <c r="C30" s="14" t="s">
        <v>429</v>
      </c>
      <c r="D30" s="2" t="s">
        <v>363</v>
      </c>
    </row>
    <row r="31" spans="1:4" ht="45" x14ac:dyDescent="0.25">
      <c r="A31" s="2" t="s">
        <v>285</v>
      </c>
      <c r="B31" s="36" t="s">
        <v>404</v>
      </c>
      <c r="C31" s="14" t="s">
        <v>430</v>
      </c>
      <c r="D31" s="2" t="s">
        <v>363</v>
      </c>
    </row>
    <row r="32" spans="1:4" ht="45" x14ac:dyDescent="0.25">
      <c r="A32" s="2" t="s">
        <v>286</v>
      </c>
      <c r="B32" s="36" t="s">
        <v>405</v>
      </c>
      <c r="C32" s="14" t="s">
        <v>431</v>
      </c>
      <c r="D32" s="2" t="s">
        <v>363</v>
      </c>
    </row>
    <row r="33" spans="1:4" x14ac:dyDescent="0.25">
      <c r="A33" s="2" t="s">
        <v>322</v>
      </c>
      <c r="B33" s="36" t="s">
        <v>391</v>
      </c>
      <c r="C33" s="2" t="s">
        <v>500</v>
      </c>
      <c r="D33" s="2" t="s">
        <v>363</v>
      </c>
    </row>
    <row r="34" spans="1:4" x14ac:dyDescent="0.25">
      <c r="A34" s="2" t="s">
        <v>323</v>
      </c>
      <c r="B34" s="36" t="s">
        <v>392</v>
      </c>
      <c r="C34" s="2" t="s">
        <v>500</v>
      </c>
      <c r="D34" s="2" t="s">
        <v>363</v>
      </c>
    </row>
    <row r="35" spans="1:4" x14ac:dyDescent="0.25">
      <c r="A35" s="2" t="s">
        <v>324</v>
      </c>
      <c r="B35" s="36" t="s">
        <v>393</v>
      </c>
      <c r="C35" s="2" t="s">
        <v>500</v>
      </c>
      <c r="D35" s="2" t="s">
        <v>363</v>
      </c>
    </row>
    <row r="36" spans="1:4" x14ac:dyDescent="0.25">
      <c r="A36" s="2" t="s">
        <v>325</v>
      </c>
      <c r="B36" s="36" t="s">
        <v>394</v>
      </c>
      <c r="C36" s="2" t="s">
        <v>500</v>
      </c>
      <c r="D36" s="2" t="s">
        <v>363</v>
      </c>
    </row>
    <row r="37" spans="1:4" x14ac:dyDescent="0.25">
      <c r="A37" s="2" t="s">
        <v>326</v>
      </c>
      <c r="B37" s="36" t="s">
        <v>395</v>
      </c>
      <c r="C37" s="2" t="s">
        <v>500</v>
      </c>
      <c r="D37" s="2" t="s">
        <v>363</v>
      </c>
    </row>
    <row r="38" spans="1:4" x14ac:dyDescent="0.25">
      <c r="A38" s="2" t="s">
        <v>287</v>
      </c>
      <c r="B38" s="36" t="s">
        <v>396</v>
      </c>
      <c r="C38" s="2" t="s">
        <v>432</v>
      </c>
      <c r="D38" s="2" t="s">
        <v>363</v>
      </c>
    </row>
    <row r="39" spans="1:4" x14ac:dyDescent="0.25">
      <c r="A39" s="2" t="s">
        <v>288</v>
      </c>
      <c r="B39" s="36" t="s">
        <v>397</v>
      </c>
      <c r="C39" s="2" t="s">
        <v>432</v>
      </c>
      <c r="D39" s="2" t="s">
        <v>363</v>
      </c>
    </row>
    <row r="40" spans="1:4" x14ac:dyDescent="0.25">
      <c r="A40" s="2" t="s">
        <v>289</v>
      </c>
      <c r="B40" s="36" t="s">
        <v>398</v>
      </c>
      <c r="C40" s="2" t="s">
        <v>432</v>
      </c>
      <c r="D40" s="2" t="s">
        <v>363</v>
      </c>
    </row>
    <row r="41" spans="1:4" x14ac:dyDescent="0.25">
      <c r="A41" s="2" t="s">
        <v>290</v>
      </c>
      <c r="B41" s="36" t="s">
        <v>399</v>
      </c>
      <c r="C41" s="2" t="s">
        <v>432</v>
      </c>
      <c r="D41" s="2" t="s">
        <v>363</v>
      </c>
    </row>
    <row r="42" spans="1:4" x14ac:dyDescent="0.25">
      <c r="A42" s="2" t="s">
        <v>291</v>
      </c>
      <c r="B42" s="36" t="s">
        <v>400</v>
      </c>
      <c r="C42" s="2" t="s">
        <v>432</v>
      </c>
      <c r="D42" s="2" t="s">
        <v>363</v>
      </c>
    </row>
    <row r="43" spans="1:4" x14ac:dyDescent="0.25">
      <c r="A43" s="48" t="s">
        <v>317</v>
      </c>
      <c r="B43" s="49" t="s">
        <v>406</v>
      </c>
      <c r="C43" s="48"/>
      <c r="D43" s="48"/>
    </row>
    <row r="44" spans="1:4" x14ac:dyDescent="0.25">
      <c r="A44" s="48" t="s">
        <v>318</v>
      </c>
      <c r="B44" s="49" t="s">
        <v>407</v>
      </c>
      <c r="C44" s="48"/>
      <c r="D44" s="48"/>
    </row>
    <row r="45" spans="1:4" x14ac:dyDescent="0.25">
      <c r="A45" s="48" t="s">
        <v>319</v>
      </c>
      <c r="B45" s="49" t="s">
        <v>408</v>
      </c>
      <c r="C45" s="48"/>
      <c r="D45" s="48"/>
    </row>
    <row r="46" spans="1:4" x14ac:dyDescent="0.25">
      <c r="A46" s="48" t="s">
        <v>320</v>
      </c>
      <c r="B46" s="49" t="s">
        <v>409</v>
      </c>
      <c r="C46" s="48"/>
      <c r="D46" s="48"/>
    </row>
    <row r="47" spans="1:4" x14ac:dyDescent="0.25">
      <c r="A47" s="48" t="s">
        <v>321</v>
      </c>
      <c r="B47" s="49" t="s">
        <v>410</v>
      </c>
      <c r="C47" s="48"/>
      <c r="D47" s="48"/>
    </row>
    <row r="48" spans="1:4" x14ac:dyDescent="0.25">
      <c r="A48" s="48" t="s">
        <v>411</v>
      </c>
      <c r="B48" s="49" t="s">
        <v>416</v>
      </c>
      <c r="C48" s="48"/>
      <c r="D48" s="48"/>
    </row>
    <row r="49" spans="1:4" x14ac:dyDescent="0.25">
      <c r="A49" s="48" t="s">
        <v>412</v>
      </c>
      <c r="B49" s="49" t="s">
        <v>417</v>
      </c>
      <c r="C49" s="48"/>
      <c r="D49" s="48"/>
    </row>
    <row r="50" spans="1:4" x14ac:dyDescent="0.25">
      <c r="A50" s="48" t="s">
        <v>413</v>
      </c>
      <c r="B50" s="49" t="s">
        <v>418</v>
      </c>
      <c r="C50" s="48"/>
      <c r="D50" s="48"/>
    </row>
    <row r="51" spans="1:4" x14ac:dyDescent="0.25">
      <c r="A51" s="48" t="s">
        <v>414</v>
      </c>
      <c r="B51" s="49" t="s">
        <v>419</v>
      </c>
      <c r="C51" s="48"/>
      <c r="D51" s="48"/>
    </row>
    <row r="52" spans="1:4" x14ac:dyDescent="0.25">
      <c r="A52" s="48" t="s">
        <v>415</v>
      </c>
      <c r="B52" s="49" t="s">
        <v>420</v>
      </c>
      <c r="C52" s="48"/>
      <c r="D52" s="48"/>
    </row>
    <row r="53" spans="1:4" x14ac:dyDescent="0.25">
      <c r="A53" s="2" t="s">
        <v>292</v>
      </c>
      <c r="B53" s="36" t="s">
        <v>421</v>
      </c>
      <c r="C53" s="2" t="s">
        <v>500</v>
      </c>
      <c r="D53" s="2" t="s">
        <v>363</v>
      </c>
    </row>
    <row r="54" spans="1:4" x14ac:dyDescent="0.25">
      <c r="A54" s="2" t="s">
        <v>293</v>
      </c>
      <c r="B54" s="36" t="s">
        <v>422</v>
      </c>
      <c r="C54" s="2" t="s">
        <v>500</v>
      </c>
      <c r="D54" s="2" t="s">
        <v>363</v>
      </c>
    </row>
    <row r="55" spans="1:4" x14ac:dyDescent="0.25">
      <c r="A55" s="2" t="s">
        <v>294</v>
      </c>
      <c r="B55" s="36" t="s">
        <v>423</v>
      </c>
      <c r="C55" s="2" t="s">
        <v>500</v>
      </c>
      <c r="D55" s="2" t="s">
        <v>363</v>
      </c>
    </row>
    <row r="56" spans="1:4" x14ac:dyDescent="0.25">
      <c r="A56" s="2" t="s">
        <v>295</v>
      </c>
      <c r="B56" s="36" t="s">
        <v>424</v>
      </c>
      <c r="C56" s="2" t="s">
        <v>500</v>
      </c>
      <c r="D56" s="2" t="s">
        <v>363</v>
      </c>
    </row>
    <row r="57" spans="1:4" x14ac:dyDescent="0.25">
      <c r="A57" s="2" t="s">
        <v>296</v>
      </c>
      <c r="B57" s="36" t="s">
        <v>425</v>
      </c>
      <c r="C57" s="2" t="s">
        <v>500</v>
      </c>
      <c r="D57" s="2" t="s">
        <v>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C82"/>
  <sheetViews>
    <sheetView zoomScaleNormal="100" workbookViewId="0">
      <pane xSplit="4" ySplit="2" topLeftCell="E3" activePane="bottomRight" state="frozen"/>
      <selection activeCell="G14" sqref="G14"/>
      <selection pane="topRight" activeCell="G14" sqref="G14"/>
      <selection pane="bottomLeft" activeCell="G14" sqref="G14"/>
      <selection pane="bottomRight" activeCell="A2" sqref="A2"/>
    </sheetView>
  </sheetViews>
  <sheetFormatPr baseColWidth="10" defaultRowHeight="15" x14ac:dyDescent="0.25"/>
  <cols>
    <col min="2" max="2" width="11.42578125" style="1"/>
    <col min="3" max="3" width="25" customWidth="1"/>
    <col min="4" max="4" width="35.140625" customWidth="1"/>
    <col min="5" max="5" width="15" customWidth="1"/>
    <col min="6" max="6" width="15" style="1" customWidth="1"/>
    <col min="7" max="7" width="15.7109375" style="1" customWidth="1"/>
    <col min="8" max="8" width="19.140625" customWidth="1"/>
    <col min="9" max="9" width="27" customWidth="1"/>
    <col min="10" max="10" width="27.28515625" customWidth="1"/>
    <col min="12" max="12" width="21.140625" customWidth="1"/>
    <col min="13" max="13" width="19.28515625" customWidth="1"/>
    <col min="14" max="14" width="22.42578125" customWidth="1"/>
    <col min="15" max="15" width="17" customWidth="1"/>
    <col min="16" max="16" width="13.85546875" customWidth="1"/>
    <col min="17" max="20" width="13.85546875" style="1" customWidth="1"/>
    <col min="21" max="21" width="17.140625" customWidth="1"/>
    <col min="22" max="22" width="17.140625" style="1" customWidth="1"/>
    <col min="23" max="23" width="16.28515625" customWidth="1"/>
    <col min="31" max="35" width="11.7109375" style="1" customWidth="1"/>
    <col min="41" max="50" width="11.42578125" style="1"/>
  </cols>
  <sheetData>
    <row r="1" spans="1:55" s="1" customFormat="1" x14ac:dyDescent="0.25">
      <c r="Z1" s="1">
        <v>1</v>
      </c>
      <c r="AA1" s="1">
        <v>2</v>
      </c>
      <c r="AB1" s="1">
        <v>3</v>
      </c>
      <c r="AC1" s="1">
        <v>4</v>
      </c>
      <c r="AD1" s="1">
        <v>5</v>
      </c>
      <c r="AE1" s="1">
        <v>1</v>
      </c>
      <c r="AF1" s="1">
        <v>2</v>
      </c>
      <c r="AG1" s="1">
        <v>3</v>
      </c>
      <c r="AH1" s="1">
        <v>4</v>
      </c>
      <c r="AI1" s="1">
        <v>5</v>
      </c>
      <c r="AJ1" s="1">
        <v>1</v>
      </c>
      <c r="AK1" s="1">
        <v>2</v>
      </c>
      <c r="AL1" s="1">
        <v>3</v>
      </c>
      <c r="AM1" s="1">
        <v>4</v>
      </c>
      <c r="AN1" s="1">
        <v>5</v>
      </c>
      <c r="AO1" s="1">
        <v>1</v>
      </c>
      <c r="AP1" s="1">
        <v>2</v>
      </c>
      <c r="AQ1" s="1">
        <v>3</v>
      </c>
      <c r="AR1" s="1">
        <v>4</v>
      </c>
      <c r="AS1" s="1">
        <v>5</v>
      </c>
      <c r="AY1" s="1">
        <v>1</v>
      </c>
      <c r="AZ1" s="1">
        <v>2</v>
      </c>
      <c r="BA1" s="1">
        <v>3</v>
      </c>
      <c r="BB1" s="1">
        <v>4</v>
      </c>
      <c r="BC1" s="1">
        <v>5</v>
      </c>
    </row>
    <row r="2" spans="1:55" ht="45" x14ac:dyDescent="0.25">
      <c r="A2" s="11" t="s">
        <v>0</v>
      </c>
      <c r="B2" s="11" t="s">
        <v>337</v>
      </c>
      <c r="C2" s="11" t="s">
        <v>63</v>
      </c>
      <c r="D2" s="11" t="s">
        <v>64</v>
      </c>
      <c r="E2" s="11" t="s">
        <v>200</v>
      </c>
      <c r="F2" s="11" t="s">
        <v>238</v>
      </c>
      <c r="G2" s="11" t="s">
        <v>61</v>
      </c>
      <c r="H2" s="11" t="s">
        <v>58</v>
      </c>
      <c r="I2" s="11" t="s">
        <v>59</v>
      </c>
      <c r="J2" s="12" t="s">
        <v>60</v>
      </c>
      <c r="K2" s="11" t="s">
        <v>66</v>
      </c>
      <c r="L2" s="11" t="s">
        <v>62</v>
      </c>
      <c r="M2" s="11" t="s">
        <v>201</v>
      </c>
      <c r="N2" s="11" t="s">
        <v>202</v>
      </c>
      <c r="O2" s="11" t="s">
        <v>218</v>
      </c>
      <c r="P2" s="11" t="s">
        <v>67</v>
      </c>
      <c r="Q2" s="11" t="s">
        <v>215</v>
      </c>
      <c r="R2" s="11" t="s">
        <v>216</v>
      </c>
      <c r="S2" s="12" t="s">
        <v>217</v>
      </c>
      <c r="T2" s="11" t="s">
        <v>212</v>
      </c>
      <c r="U2" s="11" t="s">
        <v>208</v>
      </c>
      <c r="V2" s="11" t="s">
        <v>209</v>
      </c>
      <c r="W2" s="11" t="s">
        <v>68</v>
      </c>
      <c r="X2" s="11" t="s">
        <v>278</v>
      </c>
      <c r="Y2" s="11" t="s">
        <v>279</v>
      </c>
      <c r="Z2" s="11" t="s">
        <v>282</v>
      </c>
      <c r="AA2" s="11" t="s">
        <v>283</v>
      </c>
      <c r="AB2" s="11" t="s">
        <v>284</v>
      </c>
      <c r="AC2" s="11" t="s">
        <v>285</v>
      </c>
      <c r="AD2" s="11" t="s">
        <v>286</v>
      </c>
      <c r="AE2" s="11" t="s">
        <v>322</v>
      </c>
      <c r="AF2" s="11" t="s">
        <v>323</v>
      </c>
      <c r="AG2" s="11" t="s">
        <v>324</v>
      </c>
      <c r="AH2" s="11" t="s">
        <v>325</v>
      </c>
      <c r="AI2" s="11" t="s">
        <v>326</v>
      </c>
      <c r="AJ2" s="11" t="s">
        <v>287</v>
      </c>
      <c r="AK2" s="11" t="s">
        <v>288</v>
      </c>
      <c r="AL2" s="11" t="s">
        <v>289</v>
      </c>
      <c r="AM2" s="11" t="s">
        <v>290</v>
      </c>
      <c r="AN2" s="11" t="s">
        <v>291</v>
      </c>
      <c r="AO2" s="11" t="s">
        <v>317</v>
      </c>
      <c r="AP2" s="11" t="s">
        <v>318</v>
      </c>
      <c r="AQ2" s="11" t="s">
        <v>319</v>
      </c>
      <c r="AR2" s="11" t="s">
        <v>320</v>
      </c>
      <c r="AS2" s="11" t="s">
        <v>321</v>
      </c>
      <c r="AT2" s="11" t="s">
        <v>411</v>
      </c>
      <c r="AU2" s="11" t="s">
        <v>412</v>
      </c>
      <c r="AV2" s="11" t="s">
        <v>413</v>
      </c>
      <c r="AW2" s="11" t="s">
        <v>414</v>
      </c>
      <c r="AX2" s="11" t="s">
        <v>415</v>
      </c>
      <c r="AY2" s="11" t="s">
        <v>292</v>
      </c>
      <c r="AZ2" s="11" t="s">
        <v>293</v>
      </c>
      <c r="BA2" s="11" t="s">
        <v>294</v>
      </c>
      <c r="BB2" s="11" t="s">
        <v>295</v>
      </c>
      <c r="BC2" s="11" t="s">
        <v>296</v>
      </c>
    </row>
    <row r="3" spans="1:55" x14ac:dyDescent="0.25">
      <c r="A3" s="2" t="s">
        <v>11</v>
      </c>
      <c r="B3" s="2" t="s">
        <v>185</v>
      </c>
      <c r="C3" s="2">
        <v>201001</v>
      </c>
      <c r="D3" s="2" t="s">
        <v>241</v>
      </c>
      <c r="E3" s="2">
        <v>42739</v>
      </c>
      <c r="F3" s="2" t="s">
        <v>115</v>
      </c>
      <c r="G3" s="2">
        <v>42844</v>
      </c>
      <c r="H3" s="2">
        <v>13379094</v>
      </c>
      <c r="I3" s="2">
        <v>0</v>
      </c>
      <c r="J3" s="2"/>
      <c r="K3" s="2">
        <v>3.5</v>
      </c>
      <c r="L3" s="2">
        <v>43172</v>
      </c>
      <c r="M3" s="2"/>
      <c r="N3" s="2"/>
      <c r="O3" s="2"/>
      <c r="P3" s="2">
        <v>9</v>
      </c>
      <c r="Q3" s="2">
        <v>165433540</v>
      </c>
      <c r="R3" s="2">
        <v>0</v>
      </c>
      <c r="S3" s="2"/>
      <c r="T3" s="2"/>
      <c r="U3" s="2" t="s">
        <v>382</v>
      </c>
      <c r="V3" s="2" t="s">
        <v>275</v>
      </c>
      <c r="W3" s="2"/>
      <c r="X3" s="2">
        <v>0.99999999999999989</v>
      </c>
      <c r="Y3" s="2">
        <v>0</v>
      </c>
      <c r="Z3" s="2">
        <f>VLOOKUP(Z$1,ETAPAS!$A$2:$B$6,2,0)*$Q3</f>
        <v>18197689.399999999</v>
      </c>
      <c r="AA3" s="2">
        <f>VLOOKUP(AA$1,ETAPAS!$A$2:$B$6,2,0)*$Q3</f>
        <v>82551336.459999993</v>
      </c>
      <c r="AB3" s="2">
        <f>VLOOKUP(AB$1,ETAPAS!$A$2:$B$6,2,0)*$Q3</f>
        <v>13234683.200000001</v>
      </c>
      <c r="AC3" s="2">
        <f>VLOOKUP(AC$1,ETAPAS!$A$2:$B$6,2,0)*$Q3</f>
        <v>37222546.5</v>
      </c>
      <c r="AD3" s="2">
        <f>VLOOKUP(AD$1,ETAPAS!$A$2:$B$6,2,0)*$Q3</f>
        <v>14227284.439999999</v>
      </c>
      <c r="AE3" s="2">
        <f>IFERROR(VLOOKUP($C3,'AVANCE REAL F2'!$C:$L,4+AE$1,0),"")</f>
        <v>0</v>
      </c>
      <c r="AF3" s="2">
        <f>IFERROR(VLOOKUP($C3,'AVANCE REAL F2'!$C:$L,4+AF$1,0),"")</f>
        <v>0</v>
      </c>
      <c r="AG3" s="2">
        <f>IFERROR(VLOOKUP($C3,'AVANCE REAL F2'!$C:$L,4+AG$1,0),"")</f>
        <v>0</v>
      </c>
      <c r="AH3" s="2">
        <f>IFERROR(VLOOKUP($C3,'AVANCE REAL F2'!$C:$L,4+AH$1,0),"")</f>
        <v>0</v>
      </c>
      <c r="AI3" s="2">
        <f>IFERROR(VLOOKUP($C3,'AVANCE REAL F2'!$C:$L,4+AI$1,0),"")</f>
        <v>0</v>
      </c>
      <c r="AJ3" s="2">
        <f>IFERROR(VLOOKUP(C3,CRONOGRAMAS!B:BD,40,0),"")</f>
        <v>0</v>
      </c>
      <c r="AK3" s="2">
        <f>IFERROR(VLOOKUP(C3,CRONOGRAMAS!B:BD,43,0),"")</f>
        <v>0</v>
      </c>
      <c r="AL3" s="2">
        <f>IFERROR(VLOOKUP(C3,CRONOGRAMAS!B:BD,46,0),"")</f>
        <v>0</v>
      </c>
      <c r="AM3" s="2">
        <f>IFERROR(VLOOKUP(C3,CRONOGRAMAS!B:BD,49,0),"")</f>
        <v>0</v>
      </c>
      <c r="AN3" s="2">
        <f>IFERROR(VLOOKUP(C3,CRONOGRAMAS!B:BD,52,0),"")</f>
        <v>0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>
        <f>IFERROR(VLOOKUP($C3,'AVANCE REAL F2'!$C:$AG,26+AY$1,0),0)</f>
        <v>0</v>
      </c>
      <c r="AZ3" s="2">
        <f>IFERROR(VLOOKUP($C3,'AVANCE REAL F2'!$C:$AG,26+AZ$1,0),0)</f>
        <v>0</v>
      </c>
      <c r="BA3" s="2">
        <f>IFERROR(VLOOKUP($C3,'AVANCE REAL F2'!$C:$AG,26+BA$1,0),0)</f>
        <v>0</v>
      </c>
      <c r="BB3" s="2">
        <f>IFERROR(VLOOKUP($C3,'AVANCE REAL F2'!$C:$AG,26+BB$1,0),0)</f>
        <v>0</v>
      </c>
      <c r="BC3" s="2">
        <f>IFERROR(VLOOKUP($C3,'AVANCE REAL F2'!$C:$AG,26+BC$1,0),0)</f>
        <v>0</v>
      </c>
    </row>
    <row r="4" spans="1:55" x14ac:dyDescent="0.25">
      <c r="A4" s="2" t="s">
        <v>11</v>
      </c>
      <c r="B4" s="2" t="s">
        <v>185</v>
      </c>
      <c r="C4" s="2">
        <v>406001</v>
      </c>
      <c r="D4" s="2" t="s">
        <v>242</v>
      </c>
      <c r="E4" s="2">
        <v>42739</v>
      </c>
      <c r="F4" s="2" t="s">
        <v>107</v>
      </c>
      <c r="G4" s="2">
        <v>42844</v>
      </c>
      <c r="H4" s="2">
        <v>10892475</v>
      </c>
      <c r="I4" s="2">
        <v>0</v>
      </c>
      <c r="J4" s="2"/>
      <c r="K4" s="2">
        <v>3.5</v>
      </c>
      <c r="L4" s="2"/>
      <c r="M4" s="2"/>
      <c r="N4" s="2"/>
      <c r="O4" s="2"/>
      <c r="P4" s="2">
        <v>10</v>
      </c>
      <c r="Q4" s="2">
        <v>139067675</v>
      </c>
      <c r="R4" s="2">
        <v>0</v>
      </c>
      <c r="S4" s="2"/>
      <c r="T4" s="2"/>
      <c r="U4" s="2" t="s">
        <v>385</v>
      </c>
      <c r="V4" s="2" t="s">
        <v>275</v>
      </c>
      <c r="W4" s="2"/>
      <c r="X4" s="2">
        <v>0.40140000000000009</v>
      </c>
      <c r="Y4" s="2">
        <v>0</v>
      </c>
      <c r="Z4" s="2">
        <f>VLOOKUP(Z$1,ETAPAS!$A$2:$B$6,2,0)*$Q4</f>
        <v>15297444.25</v>
      </c>
      <c r="AA4" s="2">
        <f>VLOOKUP(AA$1,ETAPAS!$A$2:$B$6,2,0)*$Q4</f>
        <v>69394769.825000003</v>
      </c>
      <c r="AB4" s="2">
        <f>VLOOKUP(AB$1,ETAPAS!$A$2:$B$6,2,0)*$Q4</f>
        <v>11125414</v>
      </c>
      <c r="AC4" s="2">
        <f>VLOOKUP(AC$1,ETAPAS!$A$2:$B$6,2,0)*$Q4</f>
        <v>31290226.875</v>
      </c>
      <c r="AD4" s="2">
        <f>VLOOKUP(AD$1,ETAPAS!$A$2:$B$6,2,0)*$Q4</f>
        <v>11959820.049999999</v>
      </c>
      <c r="AE4" s="2">
        <f>IFERROR(VLOOKUP($C4,'AVANCE REAL F2'!$C:$L,4+AE$1,0),"")</f>
        <v>0</v>
      </c>
      <c r="AF4" s="2">
        <f>IFERROR(VLOOKUP($C4,'AVANCE REAL F2'!$C:$L,4+AF$1,0),"")</f>
        <v>0</v>
      </c>
      <c r="AG4" s="2">
        <f>IFERROR(VLOOKUP($C4,'AVANCE REAL F2'!$C:$L,4+AG$1,0),"")</f>
        <v>0</v>
      </c>
      <c r="AH4" s="2">
        <f>IFERROR(VLOOKUP($C4,'AVANCE REAL F2'!$C:$L,4+AH$1,0),"")</f>
        <v>0</v>
      </c>
      <c r="AI4" s="2">
        <f>IFERROR(VLOOKUP($C4,'AVANCE REAL F2'!$C:$L,4+AI$1,0),"")</f>
        <v>0</v>
      </c>
      <c r="AJ4" s="2">
        <f>IFERROR(VLOOKUP(C4,CRONOGRAMAS!B:BD,40,0),"")</f>
        <v>0</v>
      </c>
      <c r="AK4" s="2">
        <f>IFERROR(VLOOKUP(C4,CRONOGRAMAS!B:BD,43,0),"")</f>
        <v>0</v>
      </c>
      <c r="AL4" s="2">
        <f>IFERROR(VLOOKUP(C4,CRONOGRAMAS!B:BD,46,0),"")</f>
        <v>0</v>
      </c>
      <c r="AM4" s="2">
        <f>IFERROR(VLOOKUP(C4,CRONOGRAMAS!B:BD,49,0),"")</f>
        <v>0</v>
      </c>
      <c r="AN4" s="2">
        <f>IFERROR(VLOOKUP(C4,CRONOGRAMAS!B:BD,52,0),"")</f>
        <v>0</v>
      </c>
      <c r="AO4" s="2"/>
      <c r="AP4" s="2"/>
      <c r="AQ4" s="2"/>
      <c r="AR4" s="2"/>
      <c r="AS4" s="2"/>
      <c r="AT4" s="2"/>
      <c r="AU4" s="2"/>
      <c r="AV4" s="2"/>
      <c r="AW4" s="2"/>
      <c r="AX4" s="2"/>
      <c r="AY4" s="2">
        <f>IFERROR(VLOOKUP($C4,'AVANCE REAL F2'!$C:$AG,26+AY$1,0),0)</f>
        <v>0</v>
      </c>
      <c r="AZ4" s="2">
        <f>IFERROR(VLOOKUP($C4,'AVANCE REAL F2'!$C:$AG,26+AZ$1,0),0)</f>
        <v>0</v>
      </c>
      <c r="BA4" s="2">
        <f>IFERROR(VLOOKUP($C4,'AVANCE REAL F2'!$C:$AG,26+BA$1,0),0)</f>
        <v>0</v>
      </c>
      <c r="BB4" s="2">
        <f>IFERROR(VLOOKUP($C4,'AVANCE REAL F2'!$C:$AG,26+BB$1,0),0)</f>
        <v>0</v>
      </c>
      <c r="BC4" s="2">
        <f>IFERROR(VLOOKUP($C4,'AVANCE REAL F2'!$C:$AG,26+BC$1,0),0)</f>
        <v>0</v>
      </c>
    </row>
    <row r="5" spans="1:55" x14ac:dyDescent="0.25">
      <c r="A5" s="2" t="s">
        <v>11</v>
      </c>
      <c r="B5" s="2" t="s">
        <v>185</v>
      </c>
      <c r="C5" s="2">
        <v>201002</v>
      </c>
      <c r="D5" s="2" t="s">
        <v>99</v>
      </c>
      <c r="E5" s="2">
        <v>42739</v>
      </c>
      <c r="F5" s="2" t="s">
        <v>100</v>
      </c>
      <c r="G5" s="2">
        <v>42844</v>
      </c>
      <c r="H5" s="2">
        <v>19118430</v>
      </c>
      <c r="I5" s="2">
        <v>0</v>
      </c>
      <c r="J5" s="2"/>
      <c r="K5" s="2">
        <v>3.5</v>
      </c>
      <c r="L5" s="2">
        <v>43130</v>
      </c>
      <c r="M5" s="2">
        <v>42972</v>
      </c>
      <c r="N5" s="2">
        <v>43158</v>
      </c>
      <c r="O5" s="2">
        <v>43165</v>
      </c>
      <c r="P5" s="2">
        <v>10</v>
      </c>
      <c r="Q5" s="2">
        <v>194895907</v>
      </c>
      <c r="R5" s="2">
        <v>0</v>
      </c>
      <c r="S5" s="2"/>
      <c r="T5" s="2">
        <v>43471</v>
      </c>
      <c r="U5" s="2" t="s">
        <v>274</v>
      </c>
      <c r="V5" s="2" t="s">
        <v>389</v>
      </c>
      <c r="W5" s="2"/>
      <c r="X5" s="2">
        <v>0.99999999999999989</v>
      </c>
      <c r="Y5" s="2">
        <v>0.75239999999999996</v>
      </c>
      <c r="Z5" s="2">
        <f>VLOOKUP(Z$1,ETAPAS!$A$2:$B$6,2,0)*$Q5</f>
        <v>21438549.77</v>
      </c>
      <c r="AA5" s="2">
        <f>VLOOKUP(AA$1,ETAPAS!$A$2:$B$6,2,0)*$Q5</f>
        <v>97253057.592999995</v>
      </c>
      <c r="AB5" s="2">
        <f>VLOOKUP(AB$1,ETAPAS!$A$2:$B$6,2,0)*$Q5</f>
        <v>15591672.560000001</v>
      </c>
      <c r="AC5" s="2">
        <f>VLOOKUP(AC$1,ETAPAS!$A$2:$B$6,2,0)*$Q5</f>
        <v>43851579.075000003</v>
      </c>
      <c r="AD5" s="2">
        <f>VLOOKUP(AD$1,ETAPAS!$A$2:$B$6,2,0)*$Q5</f>
        <v>16761048.001999998</v>
      </c>
      <c r="AE5" s="2">
        <f>IFERROR(VLOOKUP($C5,'AVANCE REAL F2'!$C:$L,4+AE$1,0),"")</f>
        <v>43525</v>
      </c>
      <c r="AF5" s="2">
        <f>IFERROR(VLOOKUP($C5,'AVANCE REAL F2'!$C:$L,4+AF$1,0),"")</f>
        <v>43190</v>
      </c>
      <c r="AG5" s="2">
        <f>IFERROR(VLOOKUP($C5,'AVANCE REAL F2'!$C:$L,4+AG$1,0),"")</f>
        <v>43197</v>
      </c>
      <c r="AH5" s="2">
        <f>IFERROR(VLOOKUP($C5,'AVANCE REAL F2'!$C:$L,4+AH$1,0),"")</f>
        <v>43267</v>
      </c>
      <c r="AI5" s="2">
        <f>IFERROR(VLOOKUP($C5,'AVANCE REAL F2'!$C:$L,4+AI$1,0),"")</f>
        <v>43274</v>
      </c>
      <c r="AJ5" s="2">
        <f>IFERROR(VLOOKUP(C5,CRONOGRAMAS!B:BD,40,0),"")</f>
        <v>94</v>
      </c>
      <c r="AK5" s="2">
        <f>IFERROR(VLOOKUP(C5,CRONOGRAMAS!B:BD,43,0),"")</f>
        <v>272</v>
      </c>
      <c r="AL5" s="2">
        <f>IFERROR(VLOOKUP(C5,CRONOGRAMAS!B:BD,46,0),"")</f>
        <v>252</v>
      </c>
      <c r="AM5" s="2">
        <f>IFERROR(VLOOKUP(C5,CRONOGRAMAS!B:BD,49,0),"")</f>
        <v>166</v>
      </c>
      <c r="AN5" s="2">
        <f>IFERROR(VLOOKUP(C5,CRONOGRAMAS!B:BD,52,0),"")</f>
        <v>302</v>
      </c>
      <c r="AO5" s="2"/>
      <c r="AP5" s="2"/>
      <c r="AQ5" s="2"/>
      <c r="AR5" s="2"/>
      <c r="AS5" s="2"/>
      <c r="AT5" s="2"/>
      <c r="AU5" s="2"/>
      <c r="AV5" s="2"/>
      <c r="AW5" s="2"/>
      <c r="AX5" s="2"/>
      <c r="AY5" s="2">
        <f>IFERROR(VLOOKUP($C5,'AVANCE REAL F2'!$C:$AG,26+AY$1,0),0)</f>
        <v>1</v>
      </c>
      <c r="AZ5" s="2">
        <f>IFERROR(VLOOKUP($C5,'AVANCE REAL F2'!$C:$AG,26+AZ$1,0),0)</f>
        <v>0.99767799999999995</v>
      </c>
      <c r="BA5" s="2">
        <f>IFERROR(VLOOKUP($C5,'AVANCE REAL F2'!$C:$AG,26+BA$1,0),0)</f>
        <v>0.71581300000000025</v>
      </c>
      <c r="BB5" s="2">
        <f>IFERROR(VLOOKUP($C5,'AVANCE REAL F2'!$C:$AG,26+BB$1,0),0)</f>
        <v>0.34303820000000002</v>
      </c>
      <c r="BC5" s="2">
        <f>IFERROR(VLOOKUP($C5,'AVANCE REAL F2'!$C:$AG,26+BC$1,0),0)</f>
        <v>6.1879999999999998E-2</v>
      </c>
    </row>
    <row r="6" spans="1:55" x14ac:dyDescent="0.25">
      <c r="A6" s="2" t="s">
        <v>2</v>
      </c>
      <c r="B6" s="2" t="s">
        <v>185</v>
      </c>
      <c r="C6" s="2">
        <v>406010</v>
      </c>
      <c r="D6" s="2" t="s">
        <v>104</v>
      </c>
      <c r="E6" s="2">
        <v>42740</v>
      </c>
      <c r="F6" s="2" t="s">
        <v>100</v>
      </c>
      <c r="G6" s="2">
        <v>42845</v>
      </c>
      <c r="H6" s="2">
        <v>20648469</v>
      </c>
      <c r="I6" s="2">
        <v>0</v>
      </c>
      <c r="J6" s="2"/>
      <c r="K6" s="2">
        <v>3.5</v>
      </c>
      <c r="L6" s="2">
        <v>43130</v>
      </c>
      <c r="M6" s="2">
        <v>42915</v>
      </c>
      <c r="N6" s="2">
        <v>42955</v>
      </c>
      <c r="O6" s="2">
        <v>43066</v>
      </c>
      <c r="P6" s="2">
        <v>10</v>
      </c>
      <c r="Q6" s="2">
        <v>192973088</v>
      </c>
      <c r="R6" s="2">
        <v>0</v>
      </c>
      <c r="S6" s="2"/>
      <c r="T6" s="2">
        <v>43369</v>
      </c>
      <c r="U6" s="2" t="s">
        <v>274</v>
      </c>
      <c r="V6" s="15" t="s">
        <v>386</v>
      </c>
      <c r="W6" s="2"/>
      <c r="X6" s="2">
        <v>0.99999999999999989</v>
      </c>
      <c r="Y6" s="2">
        <v>0.61709999999999998</v>
      </c>
      <c r="Z6" s="2">
        <f>VLOOKUP(Z$1,ETAPAS!$A$2:$B$6,2,0)*$Q6</f>
        <v>21227039.68</v>
      </c>
      <c r="AA6" s="2">
        <f>VLOOKUP(AA$1,ETAPAS!$A$2:$B$6,2,0)*$Q6</f>
        <v>96293570.912</v>
      </c>
      <c r="AB6" s="2">
        <f>VLOOKUP(AB$1,ETAPAS!$A$2:$B$6,2,0)*$Q6</f>
        <v>15437847.040000001</v>
      </c>
      <c r="AC6" s="2">
        <f>VLOOKUP(AC$1,ETAPAS!$A$2:$B$6,2,0)*$Q6</f>
        <v>43418944.800000004</v>
      </c>
      <c r="AD6" s="2">
        <f>VLOOKUP(AD$1,ETAPAS!$A$2:$B$6,2,0)*$Q6</f>
        <v>16595685.567999998</v>
      </c>
      <c r="AE6" s="2">
        <f>IFERROR(VLOOKUP($C6,'AVANCE REAL F2'!$C:$L,4+AE$1,0),"")</f>
        <v>43525</v>
      </c>
      <c r="AF6" s="2">
        <f>IFERROR(VLOOKUP($C6,'AVANCE REAL F2'!$C:$L,4+AF$1,0),"")</f>
        <v>42751</v>
      </c>
      <c r="AG6" s="2">
        <f>IFERROR(VLOOKUP($C6,'AVANCE REAL F2'!$C:$L,4+AG$1,0),"")</f>
        <v>43113</v>
      </c>
      <c r="AH6" s="2">
        <f>IFERROR(VLOOKUP($C6,'AVANCE REAL F2'!$C:$L,4+AH$1,0),"")</f>
        <v>43267</v>
      </c>
      <c r="AI6" s="2">
        <f>IFERROR(VLOOKUP($C6,'AVANCE REAL F2'!$C:$L,4+AI$1,0),"")</f>
        <v>43204</v>
      </c>
      <c r="AJ6" s="2">
        <f>IFERROR(VLOOKUP(C6,CRONOGRAMAS!B:BD,40,0),"")</f>
        <v>80</v>
      </c>
      <c r="AK6" s="2">
        <f>IFERROR(VLOOKUP(C6,CRONOGRAMAS!B:BD,43,0),"")</f>
        <v>254</v>
      </c>
      <c r="AL6" s="2">
        <f>IFERROR(VLOOKUP(C6,CRONOGRAMAS!B:BD,46,0),"")</f>
        <v>217</v>
      </c>
      <c r="AM6" s="2">
        <f>IFERROR(VLOOKUP(C6,CRONOGRAMAS!B:BD,49,0),"")</f>
        <v>131</v>
      </c>
      <c r="AN6" s="2">
        <f>IFERROR(VLOOKUP(C6,CRONOGRAMAS!B:BD,52,0),"")</f>
        <v>302</v>
      </c>
      <c r="AO6" s="2"/>
      <c r="AP6" s="2"/>
      <c r="AQ6" s="2"/>
      <c r="AR6" s="2"/>
      <c r="AS6" s="2"/>
      <c r="AT6" s="2"/>
      <c r="AU6" s="2"/>
      <c r="AV6" s="2"/>
      <c r="AW6" s="2"/>
      <c r="AX6" s="2"/>
      <c r="AY6" s="2">
        <f>IFERROR(VLOOKUP($C6,'AVANCE REAL F2'!$C:$AG,26+AY$1,0),0)</f>
        <v>1</v>
      </c>
      <c r="AZ6" s="2">
        <f>IFERROR(VLOOKUP($C6,'AVANCE REAL F2'!$C:$AG,26+AZ$1,0),0)</f>
        <v>0.96399999999999997</v>
      </c>
      <c r="BA6" s="2">
        <f>IFERROR(VLOOKUP($C6,'AVANCE REAL F2'!$C:$AG,26+BA$1,0),0)</f>
        <v>1.8800000000000004E-2</v>
      </c>
      <c r="BB6" s="2">
        <f>IFERROR(VLOOKUP($C6,'AVANCE REAL F2'!$C:$AG,26+BB$1,0),0)</f>
        <v>6.1120000000000001E-2</v>
      </c>
      <c r="BC6" s="2">
        <f>IFERROR(VLOOKUP($C6,'AVANCE REAL F2'!$C:$AG,26+BC$1,0),0)</f>
        <v>0.12591999999999998</v>
      </c>
    </row>
    <row r="7" spans="1:55" x14ac:dyDescent="0.25">
      <c r="A7" s="2" t="s">
        <v>2</v>
      </c>
      <c r="B7" s="2" t="s">
        <v>185</v>
      </c>
      <c r="C7" s="2">
        <v>406006</v>
      </c>
      <c r="D7" s="2" t="s">
        <v>106</v>
      </c>
      <c r="E7" s="2">
        <v>42739</v>
      </c>
      <c r="F7" s="2" t="s">
        <v>107</v>
      </c>
      <c r="G7" s="2">
        <v>42844</v>
      </c>
      <c r="H7" s="2">
        <v>29210119</v>
      </c>
      <c r="I7" s="2">
        <v>0</v>
      </c>
      <c r="J7" s="2"/>
      <c r="K7" s="2">
        <v>3.5</v>
      </c>
      <c r="L7" s="2">
        <v>43130</v>
      </c>
      <c r="M7" s="2">
        <v>42915</v>
      </c>
      <c r="N7" s="2">
        <v>42982</v>
      </c>
      <c r="O7" s="2">
        <v>43066</v>
      </c>
      <c r="P7" s="2">
        <v>12</v>
      </c>
      <c r="Q7" s="2">
        <v>284972602</v>
      </c>
      <c r="R7" s="2">
        <v>0</v>
      </c>
      <c r="S7" s="2"/>
      <c r="T7" s="2">
        <v>43438</v>
      </c>
      <c r="U7" s="2" t="s">
        <v>274</v>
      </c>
      <c r="V7" s="15" t="s">
        <v>386</v>
      </c>
      <c r="W7" s="2"/>
      <c r="X7" s="2">
        <v>0.99999999999999989</v>
      </c>
      <c r="Y7" s="2">
        <v>0.62380000000000002</v>
      </c>
      <c r="Z7" s="2">
        <f>VLOOKUP(Z$1,ETAPAS!$A$2:$B$6,2,0)*$Q7</f>
        <v>31346986.219999999</v>
      </c>
      <c r="AA7" s="2">
        <f>VLOOKUP(AA$1,ETAPAS!$A$2:$B$6,2,0)*$Q7</f>
        <v>142201328.398</v>
      </c>
      <c r="AB7" s="2">
        <f>VLOOKUP(AB$1,ETAPAS!$A$2:$B$6,2,0)*$Q7</f>
        <v>22797808.16</v>
      </c>
      <c r="AC7" s="2">
        <f>VLOOKUP(AC$1,ETAPAS!$A$2:$B$6,2,0)*$Q7</f>
        <v>64118835.450000003</v>
      </c>
      <c r="AD7" s="2">
        <f>VLOOKUP(AD$1,ETAPAS!$A$2:$B$6,2,0)*$Q7</f>
        <v>24507643.772</v>
      </c>
      <c r="AE7" s="2">
        <f>IFERROR(VLOOKUP($C7,'AVANCE REAL F2'!$C:$L,4+AE$1,0),"")</f>
        <v>43525</v>
      </c>
      <c r="AF7" s="2">
        <f>IFERROR(VLOOKUP($C7,'AVANCE REAL F2'!$C:$L,4+AF$1,0),"")</f>
        <v>43078</v>
      </c>
      <c r="AG7" s="2">
        <f>IFERROR(VLOOKUP($C7,'AVANCE REAL F2'!$C:$L,4+AG$1,0),"")</f>
        <v>43141</v>
      </c>
      <c r="AH7" s="2">
        <f>IFERROR(VLOOKUP($C7,'AVANCE REAL F2'!$C:$L,4+AH$1,0),"")</f>
        <v>43337</v>
      </c>
      <c r="AI7" s="2">
        <f>IFERROR(VLOOKUP($C7,'AVANCE REAL F2'!$C:$L,4+AI$1,0),"")</f>
        <v>0</v>
      </c>
      <c r="AJ7" s="2">
        <f>IFERROR(VLOOKUP(C7,CRONOGRAMAS!B:BD,40,0),"")</f>
        <v>86</v>
      </c>
      <c r="AK7" s="2">
        <f>IFERROR(VLOOKUP(C7,CRONOGRAMAS!B:BD,43,0),"")</f>
        <v>306</v>
      </c>
      <c r="AL7" s="2">
        <f>IFERROR(VLOOKUP(C7,CRONOGRAMAS!B:BD,46,0),"")</f>
        <v>286</v>
      </c>
      <c r="AM7" s="2">
        <f>IFERROR(VLOOKUP(C7,CRONOGRAMAS!B:BD,49,0),"")</f>
        <v>169</v>
      </c>
      <c r="AN7" s="2">
        <f>IFERROR(VLOOKUP(C7,CRONOGRAMAS!B:BD,52,0),"")</f>
        <v>372</v>
      </c>
      <c r="AO7" s="2"/>
      <c r="AP7" s="2"/>
      <c r="AQ7" s="2"/>
      <c r="AR7" s="2"/>
      <c r="AS7" s="2"/>
      <c r="AT7" s="2"/>
      <c r="AU7" s="2"/>
      <c r="AV7" s="2"/>
      <c r="AW7" s="2"/>
      <c r="AX7" s="2"/>
      <c r="AY7" s="2">
        <f>IFERROR(VLOOKUP($C7,'AVANCE REAL F2'!$C:$AG,26+AY$1,0),0)</f>
        <v>1</v>
      </c>
      <c r="AZ7" s="2">
        <f>IFERROR(VLOOKUP($C7,'AVANCE REAL F2'!$C:$AG,26+AZ$1,0),0)</f>
        <v>0.96399999999999997</v>
      </c>
      <c r="BA7" s="2">
        <f>IFERROR(VLOOKUP($C7,'AVANCE REAL F2'!$C:$AG,26+BA$1,0),0)</f>
        <v>7.0949999999999999E-2</v>
      </c>
      <c r="BB7" s="2">
        <f>IFERROR(VLOOKUP($C7,'AVANCE REAL F2'!$C:$AG,26+BB$1,0),0)</f>
        <v>0</v>
      </c>
      <c r="BC7" s="2">
        <f>IFERROR(VLOOKUP($C7,'AVANCE REAL F2'!$C:$AG,26+BC$1,0),0)</f>
        <v>0.31479199999999996</v>
      </c>
    </row>
    <row r="8" spans="1:55" x14ac:dyDescent="0.25">
      <c r="A8" s="2" t="s">
        <v>2</v>
      </c>
      <c r="B8" s="2" t="s">
        <v>185</v>
      </c>
      <c r="C8" s="2">
        <v>406008</v>
      </c>
      <c r="D8" s="2" t="s">
        <v>243</v>
      </c>
      <c r="E8" s="2">
        <v>42739</v>
      </c>
      <c r="F8" s="2" t="s">
        <v>107</v>
      </c>
      <c r="G8" s="2">
        <v>42844</v>
      </c>
      <c r="H8" s="2">
        <v>12203429</v>
      </c>
      <c r="I8" s="2">
        <v>0</v>
      </c>
      <c r="J8" s="2"/>
      <c r="K8" s="2">
        <v>3.5</v>
      </c>
      <c r="L8" s="2">
        <v>43305</v>
      </c>
      <c r="M8" s="2">
        <v>42997</v>
      </c>
      <c r="N8" s="2"/>
      <c r="O8" s="2"/>
      <c r="P8" s="2">
        <v>8</v>
      </c>
      <c r="Q8" s="2">
        <v>157099472</v>
      </c>
      <c r="R8" s="2">
        <v>0</v>
      </c>
      <c r="S8" s="2"/>
      <c r="T8" s="2"/>
      <c r="U8" s="2" t="s">
        <v>274</v>
      </c>
      <c r="V8" s="15" t="s">
        <v>383</v>
      </c>
      <c r="W8" s="2"/>
      <c r="X8" s="2">
        <v>0.99999999999999989</v>
      </c>
      <c r="Y8" s="2">
        <v>0</v>
      </c>
      <c r="Z8" s="2">
        <f>VLOOKUP(Z$1,ETAPAS!$A$2:$B$6,2,0)*$Q8</f>
        <v>17280941.920000002</v>
      </c>
      <c r="AA8" s="2">
        <f>VLOOKUP(AA$1,ETAPAS!$A$2:$B$6,2,0)*$Q8</f>
        <v>78392636.527999997</v>
      </c>
      <c r="AB8" s="2">
        <f>VLOOKUP(AB$1,ETAPAS!$A$2:$B$6,2,0)*$Q8</f>
        <v>12567957.76</v>
      </c>
      <c r="AC8" s="2">
        <f>VLOOKUP(AC$1,ETAPAS!$A$2:$B$6,2,0)*$Q8</f>
        <v>35347381.200000003</v>
      </c>
      <c r="AD8" s="2">
        <f>VLOOKUP(AD$1,ETAPAS!$A$2:$B$6,2,0)*$Q8</f>
        <v>13510554.591999998</v>
      </c>
      <c r="AE8" s="2">
        <f>IFERROR(VLOOKUP($C8,'AVANCE REAL F2'!$C:$L,4+AE$1,0),"")</f>
        <v>0</v>
      </c>
      <c r="AF8" s="2">
        <f>IFERROR(VLOOKUP($C8,'AVANCE REAL F2'!$C:$L,4+AF$1,0),"")</f>
        <v>0</v>
      </c>
      <c r="AG8" s="2">
        <f>IFERROR(VLOOKUP($C8,'AVANCE REAL F2'!$C:$L,4+AG$1,0),"")</f>
        <v>0</v>
      </c>
      <c r="AH8" s="2">
        <f>IFERROR(VLOOKUP($C8,'AVANCE REAL F2'!$C:$L,4+AH$1,0),"")</f>
        <v>0</v>
      </c>
      <c r="AI8" s="2">
        <f>IFERROR(VLOOKUP($C8,'AVANCE REAL F2'!$C:$L,4+AI$1,0),"")</f>
        <v>0</v>
      </c>
      <c r="AJ8" s="2">
        <f>IFERROR(VLOOKUP(C8,CRONOGRAMAS!B:BD,40,0),"")</f>
        <v>0</v>
      </c>
      <c r="AK8" s="2">
        <f>IFERROR(VLOOKUP(C8,CRONOGRAMAS!B:BD,43,0),"")</f>
        <v>0</v>
      </c>
      <c r="AL8" s="2">
        <f>IFERROR(VLOOKUP(C8,CRONOGRAMAS!B:BD,46,0),"")</f>
        <v>0</v>
      </c>
      <c r="AM8" s="2">
        <f>IFERROR(VLOOKUP(C8,CRONOGRAMAS!B:BD,49,0),"")</f>
        <v>0</v>
      </c>
      <c r="AN8" s="2">
        <f>IFERROR(VLOOKUP(C8,CRONOGRAMAS!B:BD,52,0),"")</f>
        <v>0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>
        <f>IFERROR(VLOOKUP($C8,'AVANCE REAL F2'!$C:$AG,26+AY$1,0),0)</f>
        <v>0</v>
      </c>
      <c r="AZ8" s="2">
        <f>IFERROR(VLOOKUP($C8,'AVANCE REAL F2'!$C:$AG,26+AZ$1,0),0)</f>
        <v>0</v>
      </c>
      <c r="BA8" s="2">
        <f>IFERROR(VLOOKUP($C8,'AVANCE REAL F2'!$C:$AG,26+BA$1,0),0)</f>
        <v>0</v>
      </c>
      <c r="BB8" s="2">
        <f>IFERROR(VLOOKUP($C8,'AVANCE REAL F2'!$C:$AG,26+BB$1,0),0)</f>
        <v>0</v>
      </c>
      <c r="BC8" s="2">
        <f>IFERROR(VLOOKUP($C8,'AVANCE REAL F2'!$C:$AG,26+BC$1,0),0)</f>
        <v>0</v>
      </c>
    </row>
    <row r="9" spans="1:55" x14ac:dyDescent="0.25">
      <c r="A9" s="2" t="s">
        <v>2</v>
      </c>
      <c r="B9" s="2" t="s">
        <v>185</v>
      </c>
      <c r="C9" s="2">
        <v>406007</v>
      </c>
      <c r="D9" s="2" t="s">
        <v>109</v>
      </c>
      <c r="E9" s="2">
        <v>42739</v>
      </c>
      <c r="F9" s="2" t="s">
        <v>100</v>
      </c>
      <c r="G9" s="2">
        <v>42844</v>
      </c>
      <c r="H9" s="2">
        <v>13366580</v>
      </c>
      <c r="I9" s="2">
        <v>0</v>
      </c>
      <c r="J9" s="2"/>
      <c r="K9" s="2">
        <v>3.5</v>
      </c>
      <c r="L9" s="2">
        <v>43130</v>
      </c>
      <c r="M9" s="2">
        <v>42945</v>
      </c>
      <c r="N9" s="2">
        <v>42982</v>
      </c>
      <c r="O9" s="2">
        <v>43066</v>
      </c>
      <c r="P9" s="2">
        <v>8</v>
      </c>
      <c r="Q9" s="2">
        <v>171186589</v>
      </c>
      <c r="R9" s="2">
        <v>0</v>
      </c>
      <c r="S9" s="2"/>
      <c r="T9" s="2">
        <v>43582</v>
      </c>
      <c r="U9" s="2" t="s">
        <v>274</v>
      </c>
      <c r="V9" s="15" t="s">
        <v>390</v>
      </c>
      <c r="W9" s="2"/>
      <c r="X9" s="2">
        <v>0.99999999999999989</v>
      </c>
      <c r="Y9" s="2">
        <v>0.2545</v>
      </c>
      <c r="Z9" s="2">
        <f>VLOOKUP(Z$1,ETAPAS!$A$2:$B$6,2,0)*$Q9</f>
        <v>18830524.789999999</v>
      </c>
      <c r="AA9" s="2">
        <f>VLOOKUP(AA$1,ETAPAS!$A$2:$B$6,2,0)*$Q9</f>
        <v>85422107.910999998</v>
      </c>
      <c r="AB9" s="2">
        <f>VLOOKUP(AB$1,ETAPAS!$A$2:$B$6,2,0)*$Q9</f>
        <v>13694927.120000001</v>
      </c>
      <c r="AC9" s="2">
        <f>VLOOKUP(AC$1,ETAPAS!$A$2:$B$6,2,0)*$Q9</f>
        <v>38516982.524999999</v>
      </c>
      <c r="AD9" s="2">
        <f>VLOOKUP(AD$1,ETAPAS!$A$2:$B$6,2,0)*$Q9</f>
        <v>14722046.653999999</v>
      </c>
      <c r="AE9" s="2">
        <f>IFERROR(VLOOKUP($C9,'AVANCE REAL F2'!$C:$L,4+AE$1,0),"")</f>
        <v>43525</v>
      </c>
      <c r="AF9" s="2">
        <f>IFERROR(VLOOKUP($C9,'AVANCE REAL F2'!$C:$L,4+AF$1,0),"")</f>
        <v>43162</v>
      </c>
      <c r="AG9" s="2">
        <f>IFERROR(VLOOKUP($C9,'AVANCE REAL F2'!$C:$L,4+AG$1,0),"")</f>
        <v>43183</v>
      </c>
      <c r="AH9" s="2">
        <f>IFERROR(VLOOKUP($C9,'AVANCE REAL F2'!$C:$L,4+AH$1,0),"")</f>
        <v>43428</v>
      </c>
      <c r="AI9" s="2">
        <f>IFERROR(VLOOKUP($C9,'AVANCE REAL F2'!$C:$L,4+AI$1,0),"")</f>
        <v>0</v>
      </c>
      <c r="AJ9" s="2">
        <f>IFERROR(VLOOKUP(C9,CRONOGRAMAS!B:BD,40,0),"")</f>
        <v>57</v>
      </c>
      <c r="AK9" s="2">
        <f>IFERROR(VLOOKUP(C9,CRONOGRAMAS!B:BD,43,0),"")</f>
        <v>404</v>
      </c>
      <c r="AL9" s="2">
        <f>IFERROR(VLOOKUP(C9,CRONOGRAMAS!B:BD,46,0),"")</f>
        <v>199</v>
      </c>
      <c r="AM9" s="2">
        <f>IFERROR(VLOOKUP(C9,CRONOGRAMAS!B:BD,49,0),"")</f>
        <v>118</v>
      </c>
      <c r="AN9" s="2">
        <f>IFERROR(VLOOKUP(C9,CRONOGRAMAS!B:BD,52,0),"")</f>
        <v>245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>
        <f>IFERROR(VLOOKUP($C9,'AVANCE REAL F2'!$C:$AG,26+AY$1,0),0)</f>
        <v>1</v>
      </c>
      <c r="AZ9" s="2">
        <f>IFERROR(VLOOKUP($C9,'AVANCE REAL F2'!$C:$AG,26+AZ$1,0),0)</f>
        <v>0.26415440000000001</v>
      </c>
      <c r="BA9" s="2">
        <f>IFERROR(VLOOKUP($C9,'AVANCE REAL F2'!$C:$AG,26+BA$1,0),0)</f>
        <v>0</v>
      </c>
      <c r="BB9" s="2">
        <f>IFERROR(VLOOKUP($C9,'AVANCE REAL F2'!$C:$AG,26+BB$1,0),0)</f>
        <v>2.1519999999999997E-2</v>
      </c>
      <c r="BC9" s="2">
        <f>IFERROR(VLOOKUP($C9,'AVANCE REAL F2'!$C:$AG,26+BC$1,0),0)</f>
        <v>9.1200000000000003E-2</v>
      </c>
    </row>
    <row r="10" spans="1:55" x14ac:dyDescent="0.25">
      <c r="A10" s="2" t="s">
        <v>2</v>
      </c>
      <c r="B10" s="2" t="s">
        <v>185</v>
      </c>
      <c r="C10" s="2">
        <v>406009</v>
      </c>
      <c r="D10" s="2" t="s">
        <v>24</v>
      </c>
      <c r="E10" s="2">
        <v>42879</v>
      </c>
      <c r="F10" s="2" t="s">
        <v>100</v>
      </c>
      <c r="G10" s="2">
        <v>42986</v>
      </c>
      <c r="H10" s="2">
        <v>23027417</v>
      </c>
      <c r="I10" s="2">
        <v>0</v>
      </c>
      <c r="J10" s="2"/>
      <c r="K10" s="2">
        <v>3.5</v>
      </c>
      <c r="L10" s="2"/>
      <c r="M10" s="2">
        <v>43001</v>
      </c>
      <c r="N10" s="2"/>
      <c r="O10" s="2"/>
      <c r="P10" s="2">
        <v>10</v>
      </c>
      <c r="Q10" s="2">
        <v>214755524</v>
      </c>
      <c r="R10" s="2">
        <v>0</v>
      </c>
      <c r="S10" s="2"/>
      <c r="T10" s="2"/>
      <c r="U10" s="2" t="s">
        <v>385</v>
      </c>
      <c r="V10" s="2" t="s">
        <v>275</v>
      </c>
      <c r="W10" s="2"/>
      <c r="X10" s="2">
        <v>0.89208999999999994</v>
      </c>
      <c r="Y10" s="2">
        <v>0</v>
      </c>
      <c r="Z10" s="2">
        <f>VLOOKUP(Z$1,ETAPAS!$A$2:$B$6,2,0)*$Q10</f>
        <v>23623107.640000001</v>
      </c>
      <c r="AA10" s="2">
        <f>VLOOKUP(AA$1,ETAPAS!$A$2:$B$6,2,0)*$Q10</f>
        <v>107163006.476</v>
      </c>
      <c r="AB10" s="2">
        <f>VLOOKUP(AB$1,ETAPAS!$A$2:$B$6,2,0)*$Q10</f>
        <v>17180441.920000002</v>
      </c>
      <c r="AC10" s="2">
        <f>VLOOKUP(AC$1,ETAPAS!$A$2:$B$6,2,0)*$Q10</f>
        <v>48319992.899999999</v>
      </c>
      <c r="AD10" s="2">
        <f>VLOOKUP(AD$1,ETAPAS!$A$2:$B$6,2,0)*$Q10</f>
        <v>18468975.063999999</v>
      </c>
      <c r="AE10" s="2">
        <f>IFERROR(VLOOKUP($C10,'AVANCE REAL F2'!$C:$L,4+AE$1,0),"")</f>
        <v>0</v>
      </c>
      <c r="AF10" s="2">
        <f>IFERROR(VLOOKUP($C10,'AVANCE REAL F2'!$C:$L,4+AF$1,0),"")</f>
        <v>0</v>
      </c>
      <c r="AG10" s="2">
        <f>IFERROR(VLOOKUP($C10,'AVANCE REAL F2'!$C:$L,4+AG$1,0),"")</f>
        <v>0</v>
      </c>
      <c r="AH10" s="2">
        <f>IFERROR(VLOOKUP($C10,'AVANCE REAL F2'!$C:$L,4+AH$1,0),"")</f>
        <v>0</v>
      </c>
      <c r="AI10" s="2">
        <f>IFERROR(VLOOKUP($C10,'AVANCE REAL F2'!$C:$L,4+AI$1,0),"")</f>
        <v>0</v>
      </c>
      <c r="AJ10" s="2">
        <f>IFERROR(VLOOKUP(C10,CRONOGRAMAS!B:BD,40,0),"")</f>
        <v>0</v>
      </c>
      <c r="AK10" s="2">
        <f>IFERROR(VLOOKUP(C10,CRONOGRAMAS!B:BD,43,0),"")</f>
        <v>0</v>
      </c>
      <c r="AL10" s="2">
        <f>IFERROR(VLOOKUP(C10,CRONOGRAMAS!B:BD,46,0),"")</f>
        <v>0</v>
      </c>
      <c r="AM10" s="2">
        <f>IFERROR(VLOOKUP(C10,CRONOGRAMAS!B:BD,49,0),"")</f>
        <v>0</v>
      </c>
      <c r="AN10" s="2">
        <f>IFERROR(VLOOKUP(C10,CRONOGRAMAS!B:BD,52,0),"")</f>
        <v>0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>
        <f>IFERROR(VLOOKUP($C10,'AVANCE REAL F2'!$C:$AG,26+AY$1,0),0)</f>
        <v>0</v>
      </c>
      <c r="AZ10" s="2">
        <f>IFERROR(VLOOKUP($C10,'AVANCE REAL F2'!$C:$AG,26+AZ$1,0),0)</f>
        <v>0</v>
      </c>
      <c r="BA10" s="2">
        <f>IFERROR(VLOOKUP($C10,'AVANCE REAL F2'!$C:$AG,26+BA$1,0),0)</f>
        <v>0</v>
      </c>
      <c r="BB10" s="2">
        <f>IFERROR(VLOOKUP($C10,'AVANCE REAL F2'!$C:$AG,26+BB$1,0),0)</f>
        <v>0</v>
      </c>
      <c r="BC10" s="2">
        <f>IFERROR(VLOOKUP($C10,'AVANCE REAL F2'!$C:$AG,26+BC$1,0),0)</f>
        <v>0</v>
      </c>
    </row>
    <row r="11" spans="1:55" x14ac:dyDescent="0.25">
      <c r="A11" s="2" t="s">
        <v>21</v>
      </c>
      <c r="B11" s="2" t="s">
        <v>329</v>
      </c>
      <c r="C11" s="2">
        <v>406002</v>
      </c>
      <c r="D11" s="2" t="s">
        <v>244</v>
      </c>
      <c r="E11" s="2">
        <v>42739</v>
      </c>
      <c r="F11" s="2" t="s">
        <v>107</v>
      </c>
      <c r="G11" s="2">
        <v>42858</v>
      </c>
      <c r="H11" s="2">
        <v>38551707</v>
      </c>
      <c r="I11" s="2">
        <v>0</v>
      </c>
      <c r="J11" s="2"/>
      <c r="K11" s="2">
        <v>4</v>
      </c>
      <c r="L11" s="2">
        <v>43341</v>
      </c>
      <c r="M11" s="2"/>
      <c r="N11" s="2"/>
      <c r="O11" s="2"/>
      <c r="P11" s="2">
        <v>12</v>
      </c>
      <c r="Q11" s="2">
        <v>378121848</v>
      </c>
      <c r="R11" s="2">
        <v>0</v>
      </c>
      <c r="S11" s="2"/>
      <c r="T11" s="2"/>
      <c r="U11" s="2" t="s">
        <v>274</v>
      </c>
      <c r="V11" s="15" t="s">
        <v>386</v>
      </c>
      <c r="W11" s="2"/>
      <c r="X11" s="2">
        <v>0.99999999999999989</v>
      </c>
      <c r="Y11" s="2">
        <v>0.11</v>
      </c>
      <c r="Z11" s="2">
        <f>VLOOKUP(Z$1,ETAPAS!$A$2:$B$6,2,0)*$Q11</f>
        <v>41593403.280000001</v>
      </c>
      <c r="AA11" s="2">
        <f>VLOOKUP(AA$1,ETAPAS!$A$2:$B$6,2,0)*$Q11</f>
        <v>188682802.15200001</v>
      </c>
      <c r="AB11" s="2">
        <f>VLOOKUP(AB$1,ETAPAS!$A$2:$B$6,2,0)*$Q11</f>
        <v>30249747.84</v>
      </c>
      <c r="AC11" s="2">
        <f>VLOOKUP(AC$1,ETAPAS!$A$2:$B$6,2,0)*$Q11</f>
        <v>85077415.799999997</v>
      </c>
      <c r="AD11" s="2">
        <f>VLOOKUP(AD$1,ETAPAS!$A$2:$B$6,2,0)*$Q11</f>
        <v>32518478.927999996</v>
      </c>
      <c r="AE11" s="2">
        <f>IFERROR(VLOOKUP($C11,'AVANCE REAL F2'!$C:$L,4+AE$1,0),"")</f>
        <v>43525</v>
      </c>
      <c r="AF11" s="2">
        <f>IFERROR(VLOOKUP($C11,'AVANCE REAL F2'!$C:$L,4+AF$1,0),"")</f>
        <v>43533</v>
      </c>
      <c r="AG11" s="2">
        <f>IFERROR(VLOOKUP($C11,'AVANCE REAL F2'!$C:$L,4+AG$1,0),"")</f>
        <v>0</v>
      </c>
      <c r="AH11" s="2">
        <f>IFERROR(VLOOKUP($C11,'AVANCE REAL F2'!$C:$L,4+AH$1,0),"")</f>
        <v>0</v>
      </c>
      <c r="AI11" s="2">
        <f>IFERROR(VLOOKUP($C11,'AVANCE REAL F2'!$C:$L,4+AI$1,0),"")</f>
        <v>0</v>
      </c>
      <c r="AJ11" s="2">
        <f>IFERROR(VLOOKUP(C11,CRONOGRAMAS!B:BD,40,0),"")</f>
        <v>0</v>
      </c>
      <c r="AK11" s="2">
        <f>IFERROR(VLOOKUP(C11,CRONOGRAMAS!B:BD,43,0),"")</f>
        <v>0</v>
      </c>
      <c r="AL11" s="2">
        <f>IFERROR(VLOOKUP(C11,CRONOGRAMAS!B:BD,46,0),"")</f>
        <v>0</v>
      </c>
      <c r="AM11" s="2">
        <f>IFERROR(VLOOKUP(C11,CRONOGRAMAS!B:BD,49,0),"")</f>
        <v>0</v>
      </c>
      <c r="AN11" s="2">
        <f>IFERROR(VLOOKUP(C11,CRONOGRAMAS!B:BD,52,0),"")</f>
        <v>0</v>
      </c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>
        <f>IFERROR(VLOOKUP($C11,'AVANCE REAL F2'!$C:$AG,26+AY$1,0),0)</f>
        <v>1</v>
      </c>
      <c r="AZ11" s="2">
        <f>IFERROR(VLOOKUP($C11,'AVANCE REAL F2'!$C:$AG,26+AZ$1,0),0)</f>
        <v>0</v>
      </c>
      <c r="BA11" s="2">
        <f>IFERROR(VLOOKUP($C11,'AVANCE REAL F2'!$C:$AG,26+BA$1,0),0)</f>
        <v>0</v>
      </c>
      <c r="BB11" s="2">
        <f>IFERROR(VLOOKUP($C11,'AVANCE REAL F2'!$C:$AG,26+BB$1,0),0)</f>
        <v>0</v>
      </c>
      <c r="BC11" s="2">
        <f>IFERROR(VLOOKUP($C11,'AVANCE REAL F2'!$C:$AG,26+BC$1,0),0)</f>
        <v>0</v>
      </c>
    </row>
    <row r="12" spans="1:55" x14ac:dyDescent="0.25">
      <c r="A12" s="2" t="s">
        <v>21</v>
      </c>
      <c r="B12" s="2" t="s">
        <v>329</v>
      </c>
      <c r="C12" s="2">
        <v>406004</v>
      </c>
      <c r="D12" s="2" t="s">
        <v>245</v>
      </c>
      <c r="E12" s="2">
        <v>42739</v>
      </c>
      <c r="F12" s="2" t="s">
        <v>100</v>
      </c>
      <c r="G12" s="2">
        <v>42844</v>
      </c>
      <c r="H12" s="2">
        <v>18006179</v>
      </c>
      <c r="I12" s="2">
        <v>0</v>
      </c>
      <c r="J12" s="2"/>
      <c r="K12" s="2">
        <v>3.5</v>
      </c>
      <c r="L12" s="2">
        <v>43315</v>
      </c>
      <c r="M12" s="2"/>
      <c r="N12" s="2"/>
      <c r="O12" s="2"/>
      <c r="P12" s="2">
        <v>9</v>
      </c>
      <c r="Q12" s="2">
        <v>185865289</v>
      </c>
      <c r="R12" s="2">
        <v>0</v>
      </c>
      <c r="S12" s="2"/>
      <c r="T12" s="2"/>
      <c r="U12" s="2" t="s">
        <v>274</v>
      </c>
      <c r="V12" s="2" t="s">
        <v>275</v>
      </c>
      <c r="W12" s="2"/>
      <c r="X12" s="2">
        <v>0.99999999999999989</v>
      </c>
      <c r="Y12" s="2">
        <v>0</v>
      </c>
      <c r="Z12" s="2">
        <f>VLOOKUP(Z$1,ETAPAS!$A$2:$B$6,2,0)*$Q12</f>
        <v>20445181.789999999</v>
      </c>
      <c r="AA12" s="2">
        <f>VLOOKUP(AA$1,ETAPAS!$A$2:$B$6,2,0)*$Q12</f>
        <v>92746779.210999995</v>
      </c>
      <c r="AB12" s="2">
        <f>VLOOKUP(AB$1,ETAPAS!$A$2:$B$6,2,0)*$Q12</f>
        <v>14869223.120000001</v>
      </c>
      <c r="AC12" s="2">
        <f>VLOOKUP(AC$1,ETAPAS!$A$2:$B$6,2,0)*$Q12</f>
        <v>41819690.024999999</v>
      </c>
      <c r="AD12" s="2">
        <f>VLOOKUP(AD$1,ETAPAS!$A$2:$B$6,2,0)*$Q12</f>
        <v>15984414.853999998</v>
      </c>
      <c r="AE12" s="2">
        <f>IFERROR(VLOOKUP($C12,'AVANCE REAL F2'!$C:$L,4+AE$1,0),"")</f>
        <v>0</v>
      </c>
      <c r="AF12" s="2">
        <f>IFERROR(VLOOKUP($C12,'AVANCE REAL F2'!$C:$L,4+AF$1,0),"")</f>
        <v>0</v>
      </c>
      <c r="AG12" s="2">
        <f>IFERROR(VLOOKUP($C12,'AVANCE REAL F2'!$C:$L,4+AG$1,0),"")</f>
        <v>0</v>
      </c>
      <c r="AH12" s="2">
        <f>IFERROR(VLOOKUP($C12,'AVANCE REAL F2'!$C:$L,4+AH$1,0),"")</f>
        <v>0</v>
      </c>
      <c r="AI12" s="2">
        <f>IFERROR(VLOOKUP($C12,'AVANCE REAL F2'!$C:$L,4+AI$1,0),"")</f>
        <v>0</v>
      </c>
      <c r="AJ12" s="2">
        <f>IFERROR(VLOOKUP(C12,CRONOGRAMAS!B:BD,40,0),"")</f>
        <v>0</v>
      </c>
      <c r="AK12" s="2">
        <f>IFERROR(VLOOKUP(C12,CRONOGRAMAS!B:BD,43,0),"")</f>
        <v>0</v>
      </c>
      <c r="AL12" s="2">
        <f>IFERROR(VLOOKUP(C12,CRONOGRAMAS!B:BD,46,0),"")</f>
        <v>0</v>
      </c>
      <c r="AM12" s="2">
        <f>IFERROR(VLOOKUP(C12,CRONOGRAMAS!B:BD,49,0),"")</f>
        <v>0</v>
      </c>
      <c r="AN12" s="2">
        <f>IFERROR(VLOOKUP(C12,CRONOGRAMAS!B:BD,52,0),"")</f>
        <v>0</v>
      </c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>
        <f>IFERROR(VLOOKUP($C12,'AVANCE REAL F2'!$C:$AG,26+AY$1,0),0)</f>
        <v>0</v>
      </c>
      <c r="AZ12" s="2">
        <f>IFERROR(VLOOKUP($C12,'AVANCE REAL F2'!$C:$AG,26+AZ$1,0),0)</f>
        <v>0</v>
      </c>
      <c r="BA12" s="2">
        <f>IFERROR(VLOOKUP($C12,'AVANCE REAL F2'!$C:$AG,26+BA$1,0),0)</f>
        <v>0</v>
      </c>
      <c r="BB12" s="2">
        <f>IFERROR(VLOOKUP($C12,'AVANCE REAL F2'!$C:$AG,26+BB$1,0),0)</f>
        <v>0</v>
      </c>
      <c r="BC12" s="2">
        <f>IFERROR(VLOOKUP($C12,'AVANCE REAL F2'!$C:$AG,26+BC$1,0),0)</f>
        <v>0</v>
      </c>
    </row>
    <row r="13" spans="1:55" x14ac:dyDescent="0.25">
      <c r="A13" s="2" t="s">
        <v>21</v>
      </c>
      <c r="B13" s="2" t="s">
        <v>329</v>
      </c>
      <c r="C13" s="2">
        <v>406011</v>
      </c>
      <c r="D13" s="2" t="s">
        <v>246</v>
      </c>
      <c r="E13" s="2">
        <v>42739</v>
      </c>
      <c r="F13" s="2" t="s">
        <v>107</v>
      </c>
      <c r="G13" s="2">
        <v>43028</v>
      </c>
      <c r="H13" s="2">
        <v>27923586</v>
      </c>
      <c r="I13" s="2">
        <v>0</v>
      </c>
      <c r="J13" s="2"/>
      <c r="K13" s="2">
        <v>3.5</v>
      </c>
      <c r="L13" s="2"/>
      <c r="M13" s="2">
        <v>15</v>
      </c>
      <c r="N13" s="2"/>
      <c r="O13" s="2"/>
      <c r="P13" s="2">
        <v>12</v>
      </c>
      <c r="Q13" s="2">
        <v>297377245</v>
      </c>
      <c r="R13" s="2">
        <v>0</v>
      </c>
      <c r="S13" s="2"/>
      <c r="T13" s="2"/>
      <c r="U13" s="2" t="s">
        <v>385</v>
      </c>
      <c r="V13" s="2" t="s">
        <v>275</v>
      </c>
      <c r="W13" s="2"/>
      <c r="X13" s="2">
        <v>7.0830000000000004E-2</v>
      </c>
      <c r="Y13" s="2">
        <v>0</v>
      </c>
      <c r="Z13" s="2">
        <f>VLOOKUP(Z$1,ETAPAS!$A$2:$B$6,2,0)*$Q13</f>
        <v>32711496.949999999</v>
      </c>
      <c r="AA13" s="2">
        <f>VLOOKUP(AA$1,ETAPAS!$A$2:$B$6,2,0)*$Q13</f>
        <v>148391245.255</v>
      </c>
      <c r="AB13" s="2">
        <f>VLOOKUP(AB$1,ETAPAS!$A$2:$B$6,2,0)*$Q13</f>
        <v>23790179.600000001</v>
      </c>
      <c r="AC13" s="2">
        <f>VLOOKUP(AC$1,ETAPAS!$A$2:$B$6,2,0)*$Q13</f>
        <v>66909880.125</v>
      </c>
      <c r="AD13" s="2">
        <f>VLOOKUP(AD$1,ETAPAS!$A$2:$B$6,2,0)*$Q13</f>
        <v>25574443.069999997</v>
      </c>
      <c r="AE13" s="2">
        <f>IFERROR(VLOOKUP($C13,'AVANCE REAL F2'!$C:$L,4+AE$1,0),"")</f>
        <v>0</v>
      </c>
      <c r="AF13" s="2">
        <f>IFERROR(VLOOKUP($C13,'AVANCE REAL F2'!$C:$L,4+AF$1,0),"")</f>
        <v>0</v>
      </c>
      <c r="AG13" s="2">
        <f>IFERROR(VLOOKUP($C13,'AVANCE REAL F2'!$C:$L,4+AG$1,0),"")</f>
        <v>0</v>
      </c>
      <c r="AH13" s="2">
        <f>IFERROR(VLOOKUP($C13,'AVANCE REAL F2'!$C:$L,4+AH$1,0),"")</f>
        <v>0</v>
      </c>
      <c r="AI13" s="2">
        <f>IFERROR(VLOOKUP($C13,'AVANCE REAL F2'!$C:$L,4+AI$1,0),"")</f>
        <v>0</v>
      </c>
      <c r="AJ13" s="2">
        <f>IFERROR(VLOOKUP(C13,CRONOGRAMAS!B:BD,40,0),"")</f>
        <v>0</v>
      </c>
      <c r="AK13" s="2">
        <f>IFERROR(VLOOKUP(C13,CRONOGRAMAS!B:BD,43,0),"")</f>
        <v>0</v>
      </c>
      <c r="AL13" s="2">
        <f>IFERROR(VLOOKUP(C13,CRONOGRAMAS!B:BD,46,0),"")</f>
        <v>0</v>
      </c>
      <c r="AM13" s="2">
        <f>IFERROR(VLOOKUP(C13,CRONOGRAMAS!B:BD,49,0),"")</f>
        <v>0</v>
      </c>
      <c r="AN13" s="2">
        <f>IFERROR(VLOOKUP(C13,CRONOGRAMAS!B:BD,52,0),"")</f>
        <v>0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>
        <f>IFERROR(VLOOKUP($C13,'AVANCE REAL F2'!$C:$AG,26+AY$1,0),0)</f>
        <v>0</v>
      </c>
      <c r="AZ13" s="2">
        <f>IFERROR(VLOOKUP($C13,'AVANCE REAL F2'!$C:$AG,26+AZ$1,0),0)</f>
        <v>0</v>
      </c>
      <c r="BA13" s="2">
        <f>IFERROR(VLOOKUP($C13,'AVANCE REAL F2'!$C:$AG,26+BA$1,0),0)</f>
        <v>0</v>
      </c>
      <c r="BB13" s="2">
        <f>IFERROR(VLOOKUP($C13,'AVANCE REAL F2'!$C:$AG,26+BB$1,0),0)</f>
        <v>0</v>
      </c>
      <c r="BC13" s="2">
        <f>IFERROR(VLOOKUP($C13,'AVANCE REAL F2'!$C:$AG,26+BC$1,0),0)</f>
        <v>0</v>
      </c>
    </row>
    <row r="14" spans="1:55" x14ac:dyDescent="0.25">
      <c r="A14" s="2" t="s">
        <v>21</v>
      </c>
      <c r="B14" s="2" t="s">
        <v>329</v>
      </c>
      <c r="C14" s="2"/>
      <c r="D14" s="2" t="s">
        <v>247</v>
      </c>
      <c r="E14" s="2" t="s">
        <v>426</v>
      </c>
      <c r="F14" s="2"/>
      <c r="G14" s="2"/>
      <c r="H14" s="2"/>
      <c r="I14" s="2">
        <v>0</v>
      </c>
      <c r="J14" s="2"/>
      <c r="K14" s="2"/>
      <c r="L14" s="2"/>
      <c r="M14" s="2"/>
      <c r="N14" s="2"/>
      <c r="O14" s="2"/>
      <c r="P14" s="2"/>
      <c r="Q14" s="2"/>
      <c r="R14" s="2">
        <v>0</v>
      </c>
      <c r="S14" s="2"/>
      <c r="T14" s="2"/>
      <c r="U14" s="2" t="s">
        <v>384</v>
      </c>
      <c r="V14" s="2" t="s">
        <v>384</v>
      </c>
      <c r="W14" s="2"/>
      <c r="X14" s="2" t="s">
        <v>384</v>
      </c>
      <c r="Y14" s="2" t="s">
        <v>384</v>
      </c>
      <c r="Z14" s="2">
        <f>VLOOKUP(Z$1,ETAPAS!$A$2:$B$6,2,0)*$Q14</f>
        <v>0</v>
      </c>
      <c r="AA14" s="2">
        <f>VLOOKUP(AA$1,ETAPAS!$A$2:$B$6,2,0)*$Q14</f>
        <v>0</v>
      </c>
      <c r="AB14" s="2">
        <f>VLOOKUP(AB$1,ETAPAS!$A$2:$B$6,2,0)*$Q14</f>
        <v>0</v>
      </c>
      <c r="AC14" s="2">
        <f>VLOOKUP(AC$1,ETAPAS!$A$2:$B$6,2,0)*$Q14</f>
        <v>0</v>
      </c>
      <c r="AD14" s="2">
        <f>VLOOKUP(AD$1,ETAPAS!$A$2:$B$6,2,0)*$Q14</f>
        <v>0</v>
      </c>
      <c r="AE14" s="2" t="str">
        <f>IFERROR(VLOOKUP($C14,'AVANCE REAL F2'!$C:$L,4+AE$1,0),"")</f>
        <v/>
      </c>
      <c r="AF14" s="2" t="str">
        <f>IFERROR(VLOOKUP($C14,'AVANCE REAL F2'!$C:$L,4+AF$1,0),"")</f>
        <v/>
      </c>
      <c r="AG14" s="2" t="str">
        <f>IFERROR(VLOOKUP($C14,'AVANCE REAL F2'!$C:$L,4+AG$1,0),"")</f>
        <v/>
      </c>
      <c r="AH14" s="2" t="str">
        <f>IFERROR(VLOOKUP($C14,'AVANCE REAL F2'!$C:$L,4+AH$1,0),"")</f>
        <v/>
      </c>
      <c r="AI14" s="2" t="str">
        <f>IFERROR(VLOOKUP($C14,'AVANCE REAL F2'!$C:$L,4+AI$1,0),"")</f>
        <v/>
      </c>
      <c r="AJ14" s="2" t="str">
        <f>IFERROR(VLOOKUP(C14,CRONOGRAMAS!B:BD,40,0),"")</f>
        <v/>
      </c>
      <c r="AK14" s="2" t="str">
        <f>IFERROR(VLOOKUP(C14,CRONOGRAMAS!B:BD,43,0),"")</f>
        <v/>
      </c>
      <c r="AL14" s="2" t="str">
        <f>IFERROR(VLOOKUP(C14,CRONOGRAMAS!B:BD,46,0),"")</f>
        <v/>
      </c>
      <c r="AM14" s="2" t="str">
        <f>IFERROR(VLOOKUP(C14,CRONOGRAMAS!B:BD,49,0),"")</f>
        <v/>
      </c>
      <c r="AN14" s="2" t="str">
        <f>IFERROR(VLOOKUP(C14,CRONOGRAMAS!B:BD,52,0),"")</f>
        <v/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>
        <f>IFERROR(VLOOKUP($C14,'AVANCE REAL F2'!$C:$AG,26+AY$1,0),0)</f>
        <v>0</v>
      </c>
      <c r="AZ14" s="2">
        <f>IFERROR(VLOOKUP($C14,'AVANCE REAL F2'!$C:$AG,26+AZ$1,0),0)</f>
        <v>0</v>
      </c>
      <c r="BA14" s="2">
        <f>IFERROR(VLOOKUP($C14,'AVANCE REAL F2'!$C:$AG,26+BA$1,0),0)</f>
        <v>0</v>
      </c>
      <c r="BB14" s="2">
        <f>IFERROR(VLOOKUP($C14,'AVANCE REAL F2'!$C:$AG,26+BB$1,0),0)</f>
        <v>0</v>
      </c>
      <c r="BC14" s="2">
        <f>IFERROR(VLOOKUP($C14,'AVANCE REAL F2'!$C:$AG,26+BC$1,0),0)</f>
        <v>0</v>
      </c>
    </row>
    <row r="15" spans="1:55" x14ac:dyDescent="0.25">
      <c r="A15" s="2" t="s">
        <v>21</v>
      </c>
      <c r="B15" s="2" t="s">
        <v>329</v>
      </c>
      <c r="C15" s="2">
        <v>406005</v>
      </c>
      <c r="D15" s="2" t="s">
        <v>248</v>
      </c>
      <c r="E15" s="2">
        <v>42739</v>
      </c>
      <c r="F15" s="2" t="s">
        <v>100</v>
      </c>
      <c r="G15" s="2">
        <v>42844</v>
      </c>
      <c r="H15" s="2">
        <v>25083705</v>
      </c>
      <c r="I15" s="2">
        <v>0</v>
      </c>
      <c r="J15" s="2"/>
      <c r="K15" s="2">
        <v>3.5</v>
      </c>
      <c r="L15" s="2"/>
      <c r="M15" s="2"/>
      <c r="N15" s="2"/>
      <c r="O15" s="2"/>
      <c r="P15" s="2">
        <v>11</v>
      </c>
      <c r="Q15" s="2">
        <v>250182001</v>
      </c>
      <c r="R15" s="2">
        <v>0</v>
      </c>
      <c r="S15" s="2"/>
      <c r="T15" s="2"/>
      <c r="U15" s="2" t="s">
        <v>385</v>
      </c>
      <c r="V15" s="2" t="s">
        <v>275</v>
      </c>
      <c r="W15" s="2"/>
      <c r="X15" s="2">
        <v>0.09</v>
      </c>
      <c r="Y15" s="2">
        <v>0</v>
      </c>
      <c r="Z15" s="2">
        <f>VLOOKUP(Z$1,ETAPAS!$A$2:$B$6,2,0)*$Q15</f>
        <v>27520020.109999999</v>
      </c>
      <c r="AA15" s="2">
        <f>VLOOKUP(AA$1,ETAPAS!$A$2:$B$6,2,0)*$Q15</f>
        <v>124840818.499</v>
      </c>
      <c r="AB15" s="2">
        <f>VLOOKUP(AB$1,ETAPAS!$A$2:$B$6,2,0)*$Q15</f>
        <v>20014560.080000002</v>
      </c>
      <c r="AC15" s="2">
        <f>VLOOKUP(AC$1,ETAPAS!$A$2:$B$6,2,0)*$Q15</f>
        <v>56290950.225000001</v>
      </c>
      <c r="AD15" s="2">
        <f>VLOOKUP(AD$1,ETAPAS!$A$2:$B$6,2,0)*$Q15</f>
        <v>21515652.085999999</v>
      </c>
      <c r="AE15" s="2">
        <f>IFERROR(VLOOKUP($C15,'AVANCE REAL F2'!$C:$L,4+AE$1,0),"")</f>
        <v>0</v>
      </c>
      <c r="AF15" s="2">
        <f>IFERROR(VLOOKUP($C15,'AVANCE REAL F2'!$C:$L,4+AF$1,0),"")</f>
        <v>0</v>
      </c>
      <c r="AG15" s="2">
        <f>IFERROR(VLOOKUP($C15,'AVANCE REAL F2'!$C:$L,4+AG$1,0),"")</f>
        <v>0</v>
      </c>
      <c r="AH15" s="2">
        <f>IFERROR(VLOOKUP($C15,'AVANCE REAL F2'!$C:$L,4+AH$1,0),"")</f>
        <v>0</v>
      </c>
      <c r="AI15" s="2">
        <f>IFERROR(VLOOKUP($C15,'AVANCE REAL F2'!$C:$L,4+AI$1,0),"")</f>
        <v>0</v>
      </c>
      <c r="AJ15" s="2">
        <f>IFERROR(VLOOKUP(C15,CRONOGRAMAS!B:BD,40,0),"")</f>
        <v>0</v>
      </c>
      <c r="AK15" s="2">
        <f>IFERROR(VLOOKUP(C15,CRONOGRAMAS!B:BD,43,0),"")</f>
        <v>0</v>
      </c>
      <c r="AL15" s="2">
        <f>IFERROR(VLOOKUP(C15,CRONOGRAMAS!B:BD,46,0),"")</f>
        <v>0</v>
      </c>
      <c r="AM15" s="2">
        <f>IFERROR(VLOOKUP(C15,CRONOGRAMAS!B:BD,49,0),"")</f>
        <v>0</v>
      </c>
      <c r="AN15" s="2">
        <f>IFERROR(VLOOKUP(C15,CRONOGRAMAS!B:BD,52,0),"")</f>
        <v>0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>
        <f>IFERROR(VLOOKUP($C15,'AVANCE REAL F2'!$C:$AG,26+AY$1,0),0)</f>
        <v>0</v>
      </c>
      <c r="AZ15" s="2">
        <f>IFERROR(VLOOKUP($C15,'AVANCE REAL F2'!$C:$AG,26+AZ$1,0),0)</f>
        <v>0</v>
      </c>
      <c r="BA15" s="2">
        <f>IFERROR(VLOOKUP($C15,'AVANCE REAL F2'!$C:$AG,26+BA$1,0),0)</f>
        <v>0</v>
      </c>
      <c r="BB15" s="2">
        <f>IFERROR(VLOOKUP($C15,'AVANCE REAL F2'!$C:$AG,26+BB$1,0),0)</f>
        <v>0</v>
      </c>
      <c r="BC15" s="2">
        <f>IFERROR(VLOOKUP($C15,'AVANCE REAL F2'!$C:$AG,26+BC$1,0),0)</f>
        <v>0</v>
      </c>
    </row>
    <row r="16" spans="1:55" x14ac:dyDescent="0.25">
      <c r="A16" s="2" t="s">
        <v>239</v>
      </c>
      <c r="B16" s="2" t="s">
        <v>185</v>
      </c>
      <c r="C16" s="2">
        <v>406023</v>
      </c>
      <c r="D16" s="2" t="s">
        <v>249</v>
      </c>
      <c r="E16" s="2">
        <v>42739</v>
      </c>
      <c r="F16" s="2" t="s">
        <v>100</v>
      </c>
      <c r="G16" s="2">
        <v>42844</v>
      </c>
      <c r="H16" s="2">
        <v>13026744</v>
      </c>
      <c r="I16" s="2">
        <v>0</v>
      </c>
      <c r="J16" s="2"/>
      <c r="K16" s="2">
        <v>3.5</v>
      </c>
      <c r="L16" s="2">
        <v>43353</v>
      </c>
      <c r="M16" s="2">
        <v>42983</v>
      </c>
      <c r="N16" s="2"/>
      <c r="O16" s="2"/>
      <c r="P16" s="2">
        <v>8</v>
      </c>
      <c r="Q16" s="2">
        <v>160773972</v>
      </c>
      <c r="R16" s="2">
        <v>0</v>
      </c>
      <c r="S16" s="2"/>
      <c r="T16" s="2"/>
      <c r="U16" s="2" t="s">
        <v>274</v>
      </c>
      <c r="V16" s="15" t="s">
        <v>390</v>
      </c>
      <c r="W16" s="2"/>
      <c r="X16" s="2">
        <v>0.99999999999999989</v>
      </c>
      <c r="Y16" s="2">
        <v>0.20580000000000001</v>
      </c>
      <c r="Z16" s="2">
        <f>VLOOKUP(Z$1,ETAPAS!$A$2:$B$6,2,0)*$Q16</f>
        <v>17685136.920000002</v>
      </c>
      <c r="AA16" s="2">
        <f>VLOOKUP(AA$1,ETAPAS!$A$2:$B$6,2,0)*$Q16</f>
        <v>80226212.027999997</v>
      </c>
      <c r="AB16" s="2">
        <f>VLOOKUP(AB$1,ETAPAS!$A$2:$B$6,2,0)*$Q16</f>
        <v>12861917.76</v>
      </c>
      <c r="AC16" s="2">
        <f>VLOOKUP(AC$1,ETAPAS!$A$2:$B$6,2,0)*$Q16</f>
        <v>36174143.700000003</v>
      </c>
      <c r="AD16" s="2">
        <f>VLOOKUP(AD$1,ETAPAS!$A$2:$B$6,2,0)*$Q16</f>
        <v>13826561.591999998</v>
      </c>
      <c r="AE16" s="2">
        <f>IFERROR(VLOOKUP($C16,'AVANCE REAL F2'!$C:$L,4+AE$1,0),"")</f>
        <v>43525</v>
      </c>
      <c r="AF16" s="2">
        <f>IFERROR(VLOOKUP($C16,'AVANCE REAL F2'!$C:$L,4+AF$1,0),"")</f>
        <v>43414</v>
      </c>
      <c r="AG16" s="2">
        <f>IFERROR(VLOOKUP($C16,'AVANCE REAL F2'!$C:$L,4+AG$1,0),"")</f>
        <v>43435</v>
      </c>
      <c r="AH16" s="2">
        <f>IFERROR(VLOOKUP($C16,'AVANCE REAL F2'!$C:$L,4+AH$1,0),"")</f>
        <v>0</v>
      </c>
      <c r="AI16" s="2">
        <f>IFERROR(VLOOKUP($C16,'AVANCE REAL F2'!$C:$L,4+AI$1,0),"")</f>
        <v>0</v>
      </c>
      <c r="AJ16" s="2">
        <f>IFERROR(VLOOKUP(C16,CRONOGRAMAS!B:BD,40,0),"")</f>
        <v>0</v>
      </c>
      <c r="AK16" s="2">
        <f>IFERROR(VLOOKUP(C16,CRONOGRAMAS!B:BD,43,0),"")</f>
        <v>0</v>
      </c>
      <c r="AL16" s="2">
        <f>IFERROR(VLOOKUP(C16,CRONOGRAMAS!B:BD,46,0),"")</f>
        <v>0</v>
      </c>
      <c r="AM16" s="2">
        <f>IFERROR(VLOOKUP(C16,CRONOGRAMAS!B:BD,49,0),"")</f>
        <v>0</v>
      </c>
      <c r="AN16" s="2">
        <f>IFERROR(VLOOKUP(C16,CRONOGRAMAS!B:BD,52,0),"")</f>
        <v>0</v>
      </c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>
        <f>IFERROR(VLOOKUP($C16,'AVANCE REAL F2'!$C:$AG,26+AY$1,0),0)</f>
        <v>1</v>
      </c>
      <c r="AZ16" s="2">
        <f>IFERROR(VLOOKUP($C16,'AVANCE REAL F2'!$C:$AG,26+AZ$1,0),0)</f>
        <v>0.17699900000000002</v>
      </c>
      <c r="BA16" s="2">
        <f>IFERROR(VLOOKUP($C16,'AVANCE REAL F2'!$C:$AG,26+BA$1,0),0)</f>
        <v>0</v>
      </c>
      <c r="BB16" s="2">
        <f>IFERROR(VLOOKUP($C16,'AVANCE REAL F2'!$C:$AG,26+BB$1,0),0)</f>
        <v>0</v>
      </c>
      <c r="BC16" s="2">
        <f>IFERROR(VLOOKUP($C16,'AVANCE REAL F2'!$C:$AG,26+BC$1,0),0)</f>
        <v>8.6399999999999991E-2</v>
      </c>
    </row>
    <row r="17" spans="1:55" x14ac:dyDescent="0.25">
      <c r="A17" s="2" t="s">
        <v>9</v>
      </c>
      <c r="B17" s="2" t="s">
        <v>185</v>
      </c>
      <c r="C17" s="2">
        <v>406027</v>
      </c>
      <c r="D17" s="2" t="s">
        <v>250</v>
      </c>
      <c r="E17" s="2">
        <v>42739</v>
      </c>
      <c r="F17" s="2" t="s">
        <v>100</v>
      </c>
      <c r="G17" s="2"/>
      <c r="H17" s="2">
        <v>10428952</v>
      </c>
      <c r="I17" s="2">
        <v>0</v>
      </c>
      <c r="J17" s="2"/>
      <c r="K17" s="2">
        <v>3.5</v>
      </c>
      <c r="L17" s="2"/>
      <c r="M17" s="2"/>
      <c r="N17" s="2"/>
      <c r="O17" s="2"/>
      <c r="P17" s="2">
        <v>8</v>
      </c>
      <c r="Q17" s="2">
        <v>132233293</v>
      </c>
      <c r="R17" s="2">
        <v>0</v>
      </c>
      <c r="S17" s="2"/>
      <c r="T17" s="2"/>
      <c r="U17" s="2" t="s">
        <v>275</v>
      </c>
      <c r="V17" s="2" t="s">
        <v>384</v>
      </c>
      <c r="W17" s="2"/>
      <c r="X17" s="2">
        <v>0</v>
      </c>
      <c r="Y17" s="2">
        <v>0</v>
      </c>
      <c r="Z17" s="2">
        <f>VLOOKUP(Z$1,ETAPAS!$A$2:$B$6,2,0)*$Q17</f>
        <v>14545662.23</v>
      </c>
      <c r="AA17" s="2">
        <f>VLOOKUP(AA$1,ETAPAS!$A$2:$B$6,2,0)*$Q17</f>
        <v>65984413.207000002</v>
      </c>
      <c r="AB17" s="2">
        <f>VLOOKUP(AB$1,ETAPAS!$A$2:$B$6,2,0)*$Q17</f>
        <v>10578663.439999999</v>
      </c>
      <c r="AC17" s="2">
        <f>VLOOKUP(AC$1,ETAPAS!$A$2:$B$6,2,0)*$Q17</f>
        <v>29752490.925000001</v>
      </c>
      <c r="AD17" s="2">
        <f>VLOOKUP(AD$1,ETAPAS!$A$2:$B$6,2,0)*$Q17</f>
        <v>11372063.197999999</v>
      </c>
      <c r="AE17" s="2">
        <f>IFERROR(VLOOKUP($C17,'AVANCE REAL F2'!$C:$L,4+AE$1,0),"")</f>
        <v>0</v>
      </c>
      <c r="AF17" s="2">
        <f>IFERROR(VLOOKUP($C17,'AVANCE REAL F2'!$C:$L,4+AF$1,0),"")</f>
        <v>0</v>
      </c>
      <c r="AG17" s="2">
        <f>IFERROR(VLOOKUP($C17,'AVANCE REAL F2'!$C:$L,4+AG$1,0),"")</f>
        <v>0</v>
      </c>
      <c r="AH17" s="2">
        <f>IFERROR(VLOOKUP($C17,'AVANCE REAL F2'!$C:$L,4+AH$1,0),"")</f>
        <v>0</v>
      </c>
      <c r="AI17" s="2">
        <f>IFERROR(VLOOKUP($C17,'AVANCE REAL F2'!$C:$L,4+AI$1,0),"")</f>
        <v>0</v>
      </c>
      <c r="AJ17" s="2">
        <f>IFERROR(VLOOKUP(C17,CRONOGRAMAS!B:BD,40,0),"")</f>
        <v>0</v>
      </c>
      <c r="AK17" s="2">
        <f>IFERROR(VLOOKUP(C17,CRONOGRAMAS!B:BD,43,0),"")</f>
        <v>0</v>
      </c>
      <c r="AL17" s="2">
        <f>IFERROR(VLOOKUP(C17,CRONOGRAMAS!B:BD,46,0),"")</f>
        <v>0</v>
      </c>
      <c r="AM17" s="2">
        <f>IFERROR(VLOOKUP(C17,CRONOGRAMAS!B:BD,49,0),"")</f>
        <v>0</v>
      </c>
      <c r="AN17" s="2">
        <f>IFERROR(VLOOKUP(C17,CRONOGRAMAS!B:BD,52,0),"")</f>
        <v>0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>
        <f>IFERROR(VLOOKUP($C17,'AVANCE REAL F2'!$C:$AG,26+AY$1,0),0)</f>
        <v>0</v>
      </c>
      <c r="AZ17" s="2">
        <f>IFERROR(VLOOKUP($C17,'AVANCE REAL F2'!$C:$AG,26+AZ$1,0),0)</f>
        <v>0</v>
      </c>
      <c r="BA17" s="2">
        <f>IFERROR(VLOOKUP($C17,'AVANCE REAL F2'!$C:$AG,26+BA$1,0),0)</f>
        <v>0</v>
      </c>
      <c r="BB17" s="2">
        <f>IFERROR(VLOOKUP($C17,'AVANCE REAL F2'!$C:$AG,26+BB$1,0),0)</f>
        <v>0</v>
      </c>
      <c r="BC17" s="2">
        <f>IFERROR(VLOOKUP($C17,'AVANCE REAL F2'!$C:$AG,26+BC$1,0),0)</f>
        <v>0</v>
      </c>
    </row>
    <row r="18" spans="1:55" x14ac:dyDescent="0.25">
      <c r="A18" s="2" t="s">
        <v>111</v>
      </c>
      <c r="B18" s="2" t="s">
        <v>185</v>
      </c>
      <c r="C18" s="2">
        <v>406019</v>
      </c>
      <c r="D18" s="2" t="s">
        <v>112</v>
      </c>
      <c r="E18" s="2">
        <v>42739</v>
      </c>
      <c r="F18" s="2" t="s">
        <v>100</v>
      </c>
      <c r="G18" s="2">
        <v>42844</v>
      </c>
      <c r="H18" s="2">
        <v>23090954</v>
      </c>
      <c r="I18" s="2">
        <v>0</v>
      </c>
      <c r="J18" s="2"/>
      <c r="K18" s="2">
        <v>3.5</v>
      </c>
      <c r="L18" s="2">
        <v>43215</v>
      </c>
      <c r="M18" s="2">
        <v>43337</v>
      </c>
      <c r="N18" s="2">
        <v>43164</v>
      </c>
      <c r="O18" s="2">
        <v>43222</v>
      </c>
      <c r="P18" s="2">
        <v>10</v>
      </c>
      <c r="Q18" s="2">
        <v>218940599</v>
      </c>
      <c r="R18" s="2">
        <v>0</v>
      </c>
      <c r="S18" s="2"/>
      <c r="T18" s="2">
        <v>43552</v>
      </c>
      <c r="U18" s="2" t="s">
        <v>274</v>
      </c>
      <c r="V18" s="15" t="s">
        <v>390</v>
      </c>
      <c r="W18" s="2"/>
      <c r="X18" s="2">
        <v>0.99999999999999989</v>
      </c>
      <c r="Y18" s="2">
        <v>0.27850000000000003</v>
      </c>
      <c r="Z18" s="2">
        <f>VLOOKUP(Z$1,ETAPAS!$A$2:$B$6,2,0)*$Q18</f>
        <v>24083465.890000001</v>
      </c>
      <c r="AA18" s="2">
        <f>VLOOKUP(AA$1,ETAPAS!$A$2:$B$6,2,0)*$Q18</f>
        <v>109251358.90099999</v>
      </c>
      <c r="AB18" s="2">
        <f>VLOOKUP(AB$1,ETAPAS!$A$2:$B$6,2,0)*$Q18</f>
        <v>17515247.920000002</v>
      </c>
      <c r="AC18" s="2">
        <f>VLOOKUP(AC$1,ETAPAS!$A$2:$B$6,2,0)*$Q18</f>
        <v>49261634.774999999</v>
      </c>
      <c r="AD18" s="2">
        <f>VLOOKUP(AD$1,ETAPAS!$A$2:$B$6,2,0)*$Q18</f>
        <v>18828891.513999999</v>
      </c>
      <c r="AE18" s="2">
        <f>IFERROR(VLOOKUP($C18,'AVANCE REAL F2'!$C:$L,4+AE$1,0),"")</f>
        <v>43525</v>
      </c>
      <c r="AF18" s="2">
        <f>IFERROR(VLOOKUP($C18,'AVANCE REAL F2'!$C:$L,4+AF$1,0),"")</f>
        <v>43225</v>
      </c>
      <c r="AG18" s="2">
        <f>IFERROR(VLOOKUP($C18,'AVANCE REAL F2'!$C:$L,4+AG$1,0),"")</f>
        <v>43246</v>
      </c>
      <c r="AH18" s="2">
        <f>IFERROR(VLOOKUP($C18,'AVANCE REAL F2'!$C:$L,4+AH$1,0),"")</f>
        <v>0</v>
      </c>
      <c r="AI18" s="2">
        <f>IFERROR(VLOOKUP($C18,'AVANCE REAL F2'!$C:$L,4+AI$1,0),"")</f>
        <v>43225</v>
      </c>
      <c r="AJ18" s="2">
        <f>IFERROR(VLOOKUP(C18,CRONOGRAMAS!B:BD,40,0),"")</f>
        <v>94</v>
      </c>
      <c r="AK18" s="2">
        <f>IFERROR(VLOOKUP(C18,CRONOGRAMAS!B:BD,43,0),"")</f>
        <v>276</v>
      </c>
      <c r="AL18" s="2">
        <f>IFERROR(VLOOKUP(C18,CRONOGRAMAS!B:BD,46,0),"")</f>
        <v>256</v>
      </c>
      <c r="AM18" s="2">
        <f>IFERROR(VLOOKUP(C18,CRONOGRAMAS!B:BD,49,0),"")</f>
        <v>170</v>
      </c>
      <c r="AN18" s="2">
        <f>IFERROR(VLOOKUP(C18,CRONOGRAMAS!B:BD,52,0),"")</f>
        <v>306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>
        <f>IFERROR(VLOOKUP($C18,'AVANCE REAL F2'!$C:$AG,26+AY$1,0),0)</f>
        <v>1</v>
      </c>
      <c r="AZ18" s="2">
        <f>IFERROR(VLOOKUP($C18,'AVANCE REAL F2'!$C:$AG,26+AZ$1,0),0)</f>
        <v>0.3149286</v>
      </c>
      <c r="BA18" s="2">
        <f>IFERROR(VLOOKUP($C18,'AVANCE REAL F2'!$C:$AG,26+BA$1,0),0)</f>
        <v>0</v>
      </c>
      <c r="BB18" s="2">
        <f>IFERROR(VLOOKUP($C18,'AVANCE REAL F2'!$C:$AG,26+BB$1,0),0)</f>
        <v>0</v>
      </c>
      <c r="BC18" s="2">
        <f>IFERROR(VLOOKUP($C18,'AVANCE REAL F2'!$C:$AG,26+BC$1,0),0)</f>
        <v>0.13200000000000001</v>
      </c>
    </row>
    <row r="19" spans="1:55" x14ac:dyDescent="0.25">
      <c r="A19" s="2" t="s">
        <v>113</v>
      </c>
      <c r="B19" s="2" t="s">
        <v>185</v>
      </c>
      <c r="C19" s="2">
        <v>406022</v>
      </c>
      <c r="D19" s="2" t="s">
        <v>114</v>
      </c>
      <c r="E19" s="2">
        <v>42739</v>
      </c>
      <c r="F19" s="2" t="s">
        <v>115</v>
      </c>
      <c r="G19" s="2">
        <v>42844</v>
      </c>
      <c r="H19" s="2">
        <v>11945576</v>
      </c>
      <c r="I19" s="2">
        <v>0</v>
      </c>
      <c r="J19" s="2"/>
      <c r="K19" s="2">
        <v>3.5</v>
      </c>
      <c r="L19" s="2">
        <v>43130</v>
      </c>
      <c r="M19" s="2"/>
      <c r="N19" s="2">
        <v>43032</v>
      </c>
      <c r="O19" s="2">
        <v>43171</v>
      </c>
      <c r="P19" s="2">
        <v>8</v>
      </c>
      <c r="Q19" s="2">
        <v>157116909</v>
      </c>
      <c r="R19" s="2">
        <v>0</v>
      </c>
      <c r="S19" s="2"/>
      <c r="T19" s="2">
        <v>43416</v>
      </c>
      <c r="U19" s="2" t="s">
        <v>274</v>
      </c>
      <c r="V19" s="2" t="s">
        <v>389</v>
      </c>
      <c r="W19" s="2"/>
      <c r="X19" s="2">
        <v>0.99999999999999989</v>
      </c>
      <c r="Y19" s="2">
        <v>0.41470000000000001</v>
      </c>
      <c r="Z19" s="2">
        <f>VLOOKUP(Z$1,ETAPAS!$A$2:$B$6,2,0)*$Q19</f>
        <v>17282859.989999998</v>
      </c>
      <c r="AA19" s="2">
        <f>VLOOKUP(AA$1,ETAPAS!$A$2:$B$6,2,0)*$Q19</f>
        <v>78401337.591000006</v>
      </c>
      <c r="AB19" s="2">
        <f>VLOOKUP(AB$1,ETAPAS!$A$2:$B$6,2,0)*$Q19</f>
        <v>12569352.720000001</v>
      </c>
      <c r="AC19" s="2">
        <f>VLOOKUP(AC$1,ETAPAS!$A$2:$B$6,2,0)*$Q19</f>
        <v>35351304.524999999</v>
      </c>
      <c r="AD19" s="2">
        <f>VLOOKUP(AD$1,ETAPAS!$A$2:$B$6,2,0)*$Q19</f>
        <v>13512054.173999999</v>
      </c>
      <c r="AE19" s="2">
        <f>IFERROR(VLOOKUP($C19,'AVANCE REAL F2'!$C:$L,4+AE$1,0),"")</f>
        <v>43525</v>
      </c>
      <c r="AF19" s="2">
        <f>IFERROR(VLOOKUP($C19,'AVANCE REAL F2'!$C:$L,4+AF$1,0),"")</f>
        <v>43176</v>
      </c>
      <c r="AG19" s="2">
        <f>IFERROR(VLOOKUP($C19,'AVANCE REAL F2'!$C:$L,4+AG$1,0),"")</f>
        <v>43204</v>
      </c>
      <c r="AH19" s="2">
        <f>IFERROR(VLOOKUP($C19,'AVANCE REAL F2'!$C:$L,4+AH$1,0),"")</f>
        <v>0</v>
      </c>
      <c r="AI19" s="2">
        <f>IFERROR(VLOOKUP($C19,'AVANCE REAL F2'!$C:$L,4+AI$1,0),"")</f>
        <v>0</v>
      </c>
      <c r="AJ19" s="2">
        <f>IFERROR(VLOOKUP(C19,CRONOGRAMAS!B:BD,40,0),"")</f>
        <v>57</v>
      </c>
      <c r="AK19" s="2">
        <f>IFERROR(VLOOKUP(C19,CRONOGRAMAS!B:BD,43,0),"")</f>
        <v>211</v>
      </c>
      <c r="AL19" s="2">
        <f>IFERROR(VLOOKUP(C19,CRONOGRAMAS!B:BD,46,0),"")</f>
        <v>199</v>
      </c>
      <c r="AM19" s="2">
        <f>IFERROR(VLOOKUP(C19,CRONOGRAMAS!B:BD,49,0),"")</f>
        <v>245</v>
      </c>
      <c r="AN19" s="2">
        <f>IFERROR(VLOOKUP(C19,CRONOGRAMAS!B:BD,52,0),"")</f>
        <v>245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>
        <f>IFERROR(VLOOKUP($C19,'AVANCE REAL F2'!$C:$AG,26+AY$1,0),0)</f>
        <v>1</v>
      </c>
      <c r="AZ19" s="2">
        <f>IFERROR(VLOOKUP($C19,'AVANCE REAL F2'!$C:$AG,26+AZ$1,0),0)</f>
        <v>0.52871200000000007</v>
      </c>
      <c r="BA19" s="2">
        <f>IFERROR(VLOOKUP($C19,'AVANCE REAL F2'!$C:$AG,26+BA$1,0),0)</f>
        <v>0</v>
      </c>
      <c r="BB19" s="2">
        <f>IFERROR(VLOOKUP($C19,'AVANCE REAL F2'!$C:$AG,26+BB$1,0),0)</f>
        <v>1.3120000000000001E-2</v>
      </c>
      <c r="BC19" s="2">
        <f>IFERROR(VLOOKUP($C19,'AVANCE REAL F2'!$C:$AG,26+BC$1,0),0)</f>
        <v>0.31867999999999996</v>
      </c>
    </row>
    <row r="20" spans="1:55" x14ac:dyDescent="0.25">
      <c r="A20" s="2" t="s">
        <v>117</v>
      </c>
      <c r="B20" s="2" t="s">
        <v>185</v>
      </c>
      <c r="C20" s="2">
        <v>406024</v>
      </c>
      <c r="D20" s="2" t="s">
        <v>118</v>
      </c>
      <c r="E20" s="2">
        <v>42739</v>
      </c>
      <c r="F20" s="2" t="s">
        <v>100</v>
      </c>
      <c r="G20" s="2">
        <v>42844</v>
      </c>
      <c r="H20" s="2">
        <v>14561927</v>
      </c>
      <c r="I20" s="2">
        <v>0</v>
      </c>
      <c r="J20" s="2"/>
      <c r="K20" s="2">
        <v>3.5</v>
      </c>
      <c r="L20" s="2">
        <v>43187</v>
      </c>
      <c r="M20" s="2"/>
      <c r="N20" s="2">
        <v>43063</v>
      </c>
      <c r="O20" s="2">
        <v>43192</v>
      </c>
      <c r="P20" s="2">
        <v>9</v>
      </c>
      <c r="Q20" s="2">
        <v>172495743</v>
      </c>
      <c r="R20" s="2">
        <v>0</v>
      </c>
      <c r="S20" s="2"/>
      <c r="T20" s="2">
        <v>43467</v>
      </c>
      <c r="U20" s="2" t="s">
        <v>274</v>
      </c>
      <c r="V20" s="15" t="s">
        <v>386</v>
      </c>
      <c r="W20" s="2"/>
      <c r="X20" s="2">
        <v>0.99999999999999989</v>
      </c>
      <c r="Y20" s="2">
        <v>0.39169999999999999</v>
      </c>
      <c r="Z20" s="2">
        <f>VLOOKUP(Z$1,ETAPAS!$A$2:$B$6,2,0)*$Q20</f>
        <v>18974531.73</v>
      </c>
      <c r="AA20" s="2">
        <f>VLOOKUP(AA$1,ETAPAS!$A$2:$B$6,2,0)*$Q20</f>
        <v>86075375.756999999</v>
      </c>
      <c r="AB20" s="2">
        <f>VLOOKUP(AB$1,ETAPAS!$A$2:$B$6,2,0)*$Q20</f>
        <v>13799659.439999999</v>
      </c>
      <c r="AC20" s="2">
        <f>VLOOKUP(AC$1,ETAPAS!$A$2:$B$6,2,0)*$Q20</f>
        <v>38811542.175000004</v>
      </c>
      <c r="AD20" s="2">
        <f>VLOOKUP(AD$1,ETAPAS!$A$2:$B$6,2,0)*$Q20</f>
        <v>14834633.897999998</v>
      </c>
      <c r="AE20" s="2">
        <f>IFERROR(VLOOKUP($C20,'AVANCE REAL F2'!$C:$L,4+AE$1,0),"")</f>
        <v>43525</v>
      </c>
      <c r="AF20" s="2">
        <f>IFERROR(VLOOKUP($C20,'AVANCE REAL F2'!$C:$L,4+AF$1,0),"")</f>
        <v>43197</v>
      </c>
      <c r="AG20" s="2">
        <f>IFERROR(VLOOKUP($C20,'AVANCE REAL F2'!$C:$L,4+AG$1,0),"")</f>
        <v>43211</v>
      </c>
      <c r="AH20" s="2">
        <f>IFERROR(VLOOKUP($C20,'AVANCE REAL F2'!$C:$L,4+AH$1,0),"")</f>
        <v>0</v>
      </c>
      <c r="AI20" s="2">
        <f>IFERROR(VLOOKUP($C20,'AVANCE REAL F2'!$C:$L,4+AI$1,0),"")</f>
        <v>0</v>
      </c>
      <c r="AJ20" s="2">
        <f>IFERROR(VLOOKUP(C20,CRONOGRAMAS!B:BD,40,0),"")</f>
        <v>65</v>
      </c>
      <c r="AK20" s="2">
        <f>IFERROR(VLOOKUP(C20,CRONOGRAMAS!B:BD,43,0),"")</f>
        <v>241</v>
      </c>
      <c r="AL20" s="2">
        <f>IFERROR(VLOOKUP(C20,CRONOGRAMAS!B:BD,46,0),"")</f>
        <v>219</v>
      </c>
      <c r="AM20" s="2">
        <f>IFERROR(VLOOKUP(C20,CRONOGRAMAS!B:BD,49,0),"")</f>
        <v>135</v>
      </c>
      <c r="AN20" s="2">
        <f>IFERROR(VLOOKUP(C20,CRONOGRAMAS!B:BD,52,0),"")</f>
        <v>273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>
        <f>IFERROR(VLOOKUP($C20,'AVANCE REAL F2'!$C:$AG,26+AY$1,0),0)</f>
        <v>1</v>
      </c>
      <c r="AZ20" s="2">
        <f>IFERROR(VLOOKUP($C20,'AVANCE REAL F2'!$C:$AG,26+AZ$1,0),0)</f>
        <v>0.59478800000000009</v>
      </c>
      <c r="BA20" s="2">
        <f>IFERROR(VLOOKUP($C20,'AVANCE REAL F2'!$C:$AG,26+BA$1,0),0)</f>
        <v>0</v>
      </c>
      <c r="BB20" s="2">
        <f>IFERROR(VLOOKUP($C20,'AVANCE REAL F2'!$C:$AG,26+BB$1,0),0)</f>
        <v>0</v>
      </c>
      <c r="BC20" s="2">
        <f>IFERROR(VLOOKUP($C20,'AVANCE REAL F2'!$C:$AG,26+BC$1,0),0)</f>
        <v>4.6800000000000008E-2</v>
      </c>
    </row>
    <row r="21" spans="1:55" x14ac:dyDescent="0.25">
      <c r="A21" s="2" t="s">
        <v>119</v>
      </c>
      <c r="B21" s="2" t="s">
        <v>185</v>
      </c>
      <c r="C21" s="2">
        <v>406020</v>
      </c>
      <c r="D21" s="2" t="s">
        <v>120</v>
      </c>
      <c r="E21" s="2">
        <v>42740</v>
      </c>
      <c r="F21" s="2" t="s">
        <v>100</v>
      </c>
      <c r="G21" s="2">
        <v>42845</v>
      </c>
      <c r="H21" s="2">
        <v>10203388</v>
      </c>
      <c r="I21" s="2">
        <v>0</v>
      </c>
      <c r="J21" s="2"/>
      <c r="K21" s="2">
        <v>3.5</v>
      </c>
      <c r="L21" s="2">
        <v>43298</v>
      </c>
      <c r="M21" s="3">
        <v>43160</v>
      </c>
      <c r="N21" s="2">
        <v>43256</v>
      </c>
      <c r="O21" s="2">
        <v>43339</v>
      </c>
      <c r="P21" s="2">
        <v>8</v>
      </c>
      <c r="Q21" s="2">
        <v>135411476</v>
      </c>
      <c r="R21" s="2">
        <v>0</v>
      </c>
      <c r="S21" s="2"/>
      <c r="T21" s="2">
        <v>43583</v>
      </c>
      <c r="U21" s="2" t="s">
        <v>274</v>
      </c>
      <c r="V21" s="15" t="s">
        <v>386</v>
      </c>
      <c r="W21" s="2"/>
      <c r="X21" s="2">
        <v>0.99999999999999989</v>
      </c>
      <c r="Y21" s="2">
        <v>0.1837</v>
      </c>
      <c r="Z21" s="2">
        <f>VLOOKUP(Z$1,ETAPAS!$A$2:$B$6,2,0)*$Q21</f>
        <v>14895262.359999999</v>
      </c>
      <c r="AA21" s="2">
        <f>VLOOKUP(AA$1,ETAPAS!$A$2:$B$6,2,0)*$Q21</f>
        <v>67570326.524000004</v>
      </c>
      <c r="AB21" s="2">
        <f>VLOOKUP(AB$1,ETAPAS!$A$2:$B$6,2,0)*$Q21</f>
        <v>10832918.08</v>
      </c>
      <c r="AC21" s="2">
        <f>VLOOKUP(AC$1,ETAPAS!$A$2:$B$6,2,0)*$Q21</f>
        <v>30467582.100000001</v>
      </c>
      <c r="AD21" s="2">
        <f>VLOOKUP(AD$1,ETAPAS!$A$2:$B$6,2,0)*$Q21</f>
        <v>11645386.935999999</v>
      </c>
      <c r="AE21" s="2">
        <f>IFERROR(VLOOKUP($C21,'AVANCE REAL F2'!$C:$L,4+AE$1,0),"")</f>
        <v>43525</v>
      </c>
      <c r="AF21" s="2">
        <f>IFERROR(VLOOKUP($C21,'AVANCE REAL F2'!$C:$L,4+AF$1,0),"")</f>
        <v>43344</v>
      </c>
      <c r="AG21" s="2">
        <f>IFERROR(VLOOKUP($C21,'AVANCE REAL F2'!$C:$L,4+AG$1,0),"")</f>
        <v>43351</v>
      </c>
      <c r="AH21" s="2">
        <f>IFERROR(VLOOKUP($C21,'AVANCE REAL F2'!$C:$L,4+AH$1,0),"")</f>
        <v>0</v>
      </c>
      <c r="AI21" s="2">
        <f>IFERROR(VLOOKUP($C21,'AVANCE REAL F2'!$C:$L,4+AI$1,0),"")</f>
        <v>0</v>
      </c>
      <c r="AJ21" s="2">
        <f>IFERROR(VLOOKUP(C21,CRONOGRAMAS!B:BD,40,0),"")</f>
        <v>57</v>
      </c>
      <c r="AK21" s="2">
        <f>IFERROR(VLOOKUP(C21,CRONOGRAMAS!B:BD,43,0),"")</f>
        <v>453</v>
      </c>
      <c r="AL21" s="2">
        <f>IFERROR(VLOOKUP(C21,CRONOGRAMAS!B:BD,46,0),"")</f>
        <v>198</v>
      </c>
      <c r="AM21" s="2">
        <f>IFERROR(VLOOKUP(C21,CRONOGRAMAS!B:BD,49,0),"")</f>
        <v>117</v>
      </c>
      <c r="AN21" s="2">
        <f>IFERROR(VLOOKUP(C21,CRONOGRAMAS!B:BD,52,0),"")</f>
        <v>244</v>
      </c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>
        <f>IFERROR(VLOOKUP($C21,'AVANCE REAL F2'!$C:$AG,26+AY$1,0),0)</f>
        <v>1</v>
      </c>
      <c r="AZ21" s="2">
        <f>IFERROR(VLOOKUP($C21,'AVANCE REAL F2'!$C:$AG,26+AZ$1,0),0)</f>
        <v>0.10989000000000002</v>
      </c>
      <c r="BA21" s="2">
        <f>IFERROR(VLOOKUP($C21,'AVANCE REAL F2'!$C:$AG,26+BA$1,0),0)</f>
        <v>0</v>
      </c>
      <c r="BB21" s="2">
        <f>IFERROR(VLOOKUP($C21,'AVANCE REAL F2'!$C:$AG,26+BB$1,0),0)</f>
        <v>0</v>
      </c>
      <c r="BC21" s="2">
        <f>IFERROR(VLOOKUP($C21,'AVANCE REAL F2'!$C:$AG,26+BC$1,0),0)</f>
        <v>9.5999999999999992E-3</v>
      </c>
    </row>
    <row r="22" spans="1:55" x14ac:dyDescent="0.25">
      <c r="A22" s="2" t="s">
        <v>3</v>
      </c>
      <c r="B22" s="2" t="s">
        <v>185</v>
      </c>
      <c r="C22" s="2">
        <v>406017</v>
      </c>
      <c r="D22" s="2" t="s">
        <v>25</v>
      </c>
      <c r="E22" s="2">
        <v>42941</v>
      </c>
      <c r="F22" s="2" t="s">
        <v>144</v>
      </c>
      <c r="G22" s="2">
        <v>43048</v>
      </c>
      <c r="H22" s="2">
        <v>22096083</v>
      </c>
      <c r="I22" s="2">
        <v>0</v>
      </c>
      <c r="J22" s="2"/>
      <c r="K22" s="2">
        <v>3.5</v>
      </c>
      <c r="L22" s="2"/>
      <c r="M22" s="2"/>
      <c r="N22" s="2"/>
      <c r="O22" s="2"/>
      <c r="P22" s="2">
        <v>10</v>
      </c>
      <c r="Q22" s="2">
        <v>232554474</v>
      </c>
      <c r="R22" s="2">
        <v>0</v>
      </c>
      <c r="S22" s="2"/>
      <c r="T22" s="2"/>
      <c r="U22" s="2" t="s">
        <v>385</v>
      </c>
      <c r="V22" s="2" t="s">
        <v>275</v>
      </c>
      <c r="W22" s="2"/>
      <c r="X22" s="2">
        <v>0.77644000000000002</v>
      </c>
      <c r="Y22" s="2">
        <v>0</v>
      </c>
      <c r="Z22" s="2">
        <f>VLOOKUP(Z$1,ETAPAS!$A$2:$B$6,2,0)*$Q22</f>
        <v>25580992.140000001</v>
      </c>
      <c r="AA22" s="2">
        <f>VLOOKUP(AA$1,ETAPAS!$A$2:$B$6,2,0)*$Q22</f>
        <v>116044682.52599999</v>
      </c>
      <c r="AB22" s="2">
        <f>VLOOKUP(AB$1,ETAPAS!$A$2:$B$6,2,0)*$Q22</f>
        <v>18604357.920000002</v>
      </c>
      <c r="AC22" s="2">
        <f>VLOOKUP(AC$1,ETAPAS!$A$2:$B$6,2,0)*$Q22</f>
        <v>52324756.649999999</v>
      </c>
      <c r="AD22" s="2">
        <f>VLOOKUP(AD$1,ETAPAS!$A$2:$B$6,2,0)*$Q22</f>
        <v>19999684.763999999</v>
      </c>
      <c r="AE22" s="2">
        <f>IFERROR(VLOOKUP($C22,'AVANCE REAL F2'!$C:$L,4+AE$1,0),"")</f>
        <v>0</v>
      </c>
      <c r="AF22" s="2">
        <f>IFERROR(VLOOKUP($C22,'AVANCE REAL F2'!$C:$L,4+AF$1,0),"")</f>
        <v>0</v>
      </c>
      <c r="AG22" s="2">
        <f>IFERROR(VLOOKUP($C22,'AVANCE REAL F2'!$C:$L,4+AG$1,0),"")</f>
        <v>0</v>
      </c>
      <c r="AH22" s="2">
        <f>IFERROR(VLOOKUP($C22,'AVANCE REAL F2'!$C:$L,4+AH$1,0),"")</f>
        <v>0</v>
      </c>
      <c r="AI22" s="2">
        <f>IFERROR(VLOOKUP($C22,'AVANCE REAL F2'!$C:$L,4+AI$1,0),"")</f>
        <v>0</v>
      </c>
      <c r="AJ22" s="2">
        <f>IFERROR(VLOOKUP(C22,CRONOGRAMAS!B:BD,40,0),"")</f>
        <v>0</v>
      </c>
      <c r="AK22" s="2">
        <f>IFERROR(VLOOKUP(C22,CRONOGRAMAS!B:BD,43,0),"")</f>
        <v>0</v>
      </c>
      <c r="AL22" s="2">
        <f>IFERROR(VLOOKUP(C22,CRONOGRAMAS!B:BD,46,0),"")</f>
        <v>0</v>
      </c>
      <c r="AM22" s="2">
        <f>IFERROR(VLOOKUP(C22,CRONOGRAMAS!B:BD,49,0),"")</f>
        <v>0</v>
      </c>
      <c r="AN22" s="2">
        <f>IFERROR(VLOOKUP(C22,CRONOGRAMAS!B:BD,52,0),"")</f>
        <v>0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>
        <f>IFERROR(VLOOKUP($C22,'AVANCE REAL F2'!$C:$AG,26+AY$1,0),0)</f>
        <v>0</v>
      </c>
      <c r="AZ22" s="2">
        <f>IFERROR(VLOOKUP($C22,'AVANCE REAL F2'!$C:$AG,26+AZ$1,0),0)</f>
        <v>0</v>
      </c>
      <c r="BA22" s="2">
        <f>IFERROR(VLOOKUP($C22,'AVANCE REAL F2'!$C:$AG,26+BA$1,0),0)</f>
        <v>0</v>
      </c>
      <c r="BB22" s="2">
        <f>IFERROR(VLOOKUP($C22,'AVANCE REAL F2'!$C:$AG,26+BB$1,0),0)</f>
        <v>0</v>
      </c>
      <c r="BC22" s="2">
        <f>IFERROR(VLOOKUP($C22,'AVANCE REAL F2'!$C:$AG,26+BC$1,0),0)</f>
        <v>0</v>
      </c>
    </row>
    <row r="23" spans="1:55" x14ac:dyDescent="0.25">
      <c r="A23" s="2" t="s">
        <v>121</v>
      </c>
      <c r="B23" s="2" t="s">
        <v>185</v>
      </c>
      <c r="C23" s="2">
        <v>406012</v>
      </c>
      <c r="D23" s="2" t="s">
        <v>122</v>
      </c>
      <c r="E23" s="2">
        <v>42739</v>
      </c>
      <c r="F23" s="2" t="s">
        <v>100</v>
      </c>
      <c r="G23" s="2">
        <v>42844</v>
      </c>
      <c r="H23" s="2">
        <v>13495916</v>
      </c>
      <c r="I23" s="2">
        <v>0</v>
      </c>
      <c r="J23" s="2"/>
      <c r="K23" s="2">
        <v>3.5</v>
      </c>
      <c r="L23" s="2">
        <v>43117</v>
      </c>
      <c r="M23" s="2"/>
      <c r="N23" s="2">
        <v>43068</v>
      </c>
      <c r="O23" s="2">
        <v>43130</v>
      </c>
      <c r="P23" s="2">
        <v>9</v>
      </c>
      <c r="Q23" s="2">
        <v>165431843</v>
      </c>
      <c r="R23" s="2">
        <v>0</v>
      </c>
      <c r="S23" s="2"/>
      <c r="T23" s="2">
        <v>43546</v>
      </c>
      <c r="U23" s="2" t="s">
        <v>274</v>
      </c>
      <c r="V23" s="2" t="s">
        <v>389</v>
      </c>
      <c r="W23" s="2"/>
      <c r="X23" s="2">
        <v>0.99999999999999989</v>
      </c>
      <c r="Y23" s="2">
        <v>0.70430000000000004</v>
      </c>
      <c r="Z23" s="2">
        <f>VLOOKUP(Z$1,ETAPAS!$A$2:$B$6,2,0)*$Q23</f>
        <v>18197502.73</v>
      </c>
      <c r="AA23" s="2">
        <f>VLOOKUP(AA$1,ETAPAS!$A$2:$B$6,2,0)*$Q23</f>
        <v>82550489.657000005</v>
      </c>
      <c r="AB23" s="2">
        <f>VLOOKUP(AB$1,ETAPAS!$A$2:$B$6,2,0)*$Q23</f>
        <v>13234547.439999999</v>
      </c>
      <c r="AC23" s="2">
        <f>VLOOKUP(AC$1,ETAPAS!$A$2:$B$6,2,0)*$Q23</f>
        <v>37222164.675000004</v>
      </c>
      <c r="AD23" s="2">
        <f>VLOOKUP(AD$1,ETAPAS!$A$2:$B$6,2,0)*$Q23</f>
        <v>14227138.498</v>
      </c>
      <c r="AE23" s="2">
        <f>IFERROR(VLOOKUP($C23,'AVANCE REAL F2'!$C:$L,4+AE$1,0),"")</f>
        <v>43525</v>
      </c>
      <c r="AF23" s="2">
        <f>IFERROR(VLOOKUP($C23,'AVANCE REAL F2'!$C:$L,4+AF$1,0),"")</f>
        <v>43148</v>
      </c>
      <c r="AG23" s="2">
        <f>IFERROR(VLOOKUP($C23,'AVANCE REAL F2'!$C:$L,4+AG$1,0),"")</f>
        <v>43169</v>
      </c>
      <c r="AH23" s="2">
        <f>IFERROR(VLOOKUP($C23,'AVANCE REAL F2'!$C:$L,4+AH$1,0),"")</f>
        <v>43232</v>
      </c>
      <c r="AI23" s="2">
        <f>IFERROR(VLOOKUP($C23,'AVANCE REAL F2'!$C:$L,4+AI$1,0),"")</f>
        <v>43134</v>
      </c>
      <c r="AJ23" s="2">
        <f>IFERROR(VLOOKUP(C23,CRONOGRAMAS!B:BD,40,0),"")</f>
        <v>41</v>
      </c>
      <c r="AK23" s="2">
        <f>IFERROR(VLOOKUP(C23,CRONOGRAMAS!B:BD,43,0),"")</f>
        <v>273</v>
      </c>
      <c r="AL23" s="2">
        <f>IFERROR(VLOOKUP(C23,CRONOGRAMAS!B:BD,46,0),"")</f>
        <v>223</v>
      </c>
      <c r="AM23" s="2">
        <f>IFERROR(VLOOKUP(C23,CRONOGRAMAS!B:BD,49,0),"")</f>
        <v>134</v>
      </c>
      <c r="AN23" s="2">
        <f>IFERROR(VLOOKUP(C23,CRONOGRAMAS!B:BD,52,0),"")</f>
        <v>636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>
        <f>IFERROR(VLOOKUP($C23,'AVANCE REAL F2'!$C:$AG,26+AY$1,0),0)</f>
        <v>1</v>
      </c>
      <c r="AZ23" s="2">
        <f>IFERROR(VLOOKUP($C23,'AVANCE REAL F2'!$C:$AG,26+AZ$1,0),0)</f>
        <v>0.98558797599999981</v>
      </c>
      <c r="BA23" s="2">
        <f>IFERROR(VLOOKUP($C23,'AVANCE REAL F2'!$C:$AG,26+BA$1,0),0)</f>
        <v>0.49866333000000002</v>
      </c>
      <c r="BB23" s="2">
        <f>IFERROR(VLOOKUP($C23,'AVANCE REAL F2'!$C:$AG,26+BB$1,0),0)</f>
        <v>0.130295204</v>
      </c>
      <c r="BC23" s="2">
        <f>IFERROR(VLOOKUP($C23,'AVANCE REAL F2'!$C:$AG,26+BC$1,0),0)</f>
        <v>0.30448067999999995</v>
      </c>
    </row>
    <row r="24" spans="1:55" x14ac:dyDescent="0.25">
      <c r="A24" s="2" t="s">
        <v>124</v>
      </c>
      <c r="B24" s="2" t="s">
        <v>185</v>
      </c>
      <c r="C24" s="2">
        <v>406021</v>
      </c>
      <c r="D24" s="2" t="s">
        <v>125</v>
      </c>
      <c r="E24" s="2">
        <v>42739</v>
      </c>
      <c r="F24" s="2" t="s">
        <v>100</v>
      </c>
      <c r="G24" s="2">
        <v>42844</v>
      </c>
      <c r="H24" s="2">
        <v>28166616</v>
      </c>
      <c r="I24" s="2">
        <v>0</v>
      </c>
      <c r="J24" s="2"/>
      <c r="K24" s="2">
        <v>3.5</v>
      </c>
      <c r="L24" s="2">
        <v>43185</v>
      </c>
      <c r="M24" s="2">
        <v>43337</v>
      </c>
      <c r="N24" s="2">
        <v>43066</v>
      </c>
      <c r="O24" s="2">
        <v>43192</v>
      </c>
      <c r="P24" s="2">
        <v>11</v>
      </c>
      <c r="Q24" s="2">
        <v>277783987</v>
      </c>
      <c r="R24" s="2">
        <v>0</v>
      </c>
      <c r="S24" s="2"/>
      <c r="T24" s="2">
        <v>43526</v>
      </c>
      <c r="U24" s="2" t="s">
        <v>274</v>
      </c>
      <c r="V24" s="2" t="s">
        <v>389</v>
      </c>
      <c r="W24" s="2"/>
      <c r="X24" s="2">
        <v>0.99999999999999989</v>
      </c>
      <c r="Y24" s="2">
        <v>0.70040000000000002</v>
      </c>
      <c r="Z24" s="2">
        <f>VLOOKUP(Z$1,ETAPAS!$A$2:$B$6,2,0)*$Q24</f>
        <v>30556238.57</v>
      </c>
      <c r="AA24" s="2">
        <f>VLOOKUP(AA$1,ETAPAS!$A$2:$B$6,2,0)*$Q24</f>
        <v>138614209.51300001</v>
      </c>
      <c r="AB24" s="2">
        <f>VLOOKUP(AB$1,ETAPAS!$A$2:$B$6,2,0)*$Q24</f>
        <v>22222718.960000001</v>
      </c>
      <c r="AC24" s="2">
        <f>VLOOKUP(AC$1,ETAPAS!$A$2:$B$6,2,0)*$Q24</f>
        <v>62501397.075000003</v>
      </c>
      <c r="AD24" s="2">
        <f>VLOOKUP(AD$1,ETAPAS!$A$2:$B$6,2,0)*$Q24</f>
        <v>23889422.881999999</v>
      </c>
      <c r="AE24" s="2">
        <f>IFERROR(VLOOKUP($C24,'AVANCE REAL F2'!$C:$L,4+AE$1,0),"")</f>
        <v>43525</v>
      </c>
      <c r="AF24" s="2">
        <f>IFERROR(VLOOKUP($C24,'AVANCE REAL F2'!$C:$L,4+AF$1,0),"")</f>
        <v>43197</v>
      </c>
      <c r="AG24" s="2">
        <f>IFERROR(VLOOKUP($C24,'AVANCE REAL F2'!$C:$L,4+AG$1,0),"")</f>
        <v>43211</v>
      </c>
      <c r="AH24" s="2">
        <f>IFERROR(VLOOKUP($C24,'AVANCE REAL F2'!$C:$L,4+AH$1,0),"")</f>
        <v>43351</v>
      </c>
      <c r="AI24" s="2">
        <f>IFERROR(VLOOKUP($C24,'AVANCE REAL F2'!$C:$L,4+AI$1,0),"")</f>
        <v>43246</v>
      </c>
      <c r="AJ24" s="2">
        <f>IFERROR(VLOOKUP(C24,CRONOGRAMAS!B:BD,40,0),"")</f>
        <v>106</v>
      </c>
      <c r="AK24" s="2">
        <f>IFERROR(VLOOKUP(C24,CRONOGRAMAS!B:BD,43,0),"")</f>
        <v>302</v>
      </c>
      <c r="AL24" s="2">
        <f>IFERROR(VLOOKUP(C24,CRONOGRAMAS!B:BD,46,0),"")</f>
        <v>282</v>
      </c>
      <c r="AM24" s="2">
        <f>IFERROR(VLOOKUP(C24,CRONOGRAMAS!B:BD,49,0),"")</f>
        <v>196</v>
      </c>
      <c r="AN24" s="2">
        <f>IFERROR(VLOOKUP(C24,CRONOGRAMAS!B:BD,52,0),"")</f>
        <v>332</v>
      </c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>
        <f>IFERROR(VLOOKUP($C24,'AVANCE REAL F2'!$C:$AG,26+AY$1,0),0)</f>
        <v>1</v>
      </c>
      <c r="AZ24" s="2">
        <f>IFERROR(VLOOKUP($C24,'AVANCE REAL F2'!$C:$AG,26+AZ$1,0),0)</f>
        <v>0.96543999999999996</v>
      </c>
      <c r="BA24" s="2">
        <f>IFERROR(VLOOKUP($C24,'AVANCE REAL F2'!$C:$AG,26+BA$1,0),0)</f>
        <v>0.54080000000000006</v>
      </c>
      <c r="BB24" s="2">
        <f>IFERROR(VLOOKUP($C24,'AVANCE REAL F2'!$C:$AG,26+BB$1,0),0)</f>
        <v>4.8000000000000001E-2</v>
      </c>
      <c r="BC24" s="2">
        <f>IFERROR(VLOOKUP($C24,'AVANCE REAL F2'!$C:$AG,26+BC$1,0),0)</f>
        <v>0.58840000000000003</v>
      </c>
    </row>
    <row r="25" spans="1:55" x14ac:dyDescent="0.25">
      <c r="A25" s="2" t="s">
        <v>142</v>
      </c>
      <c r="B25" s="2" t="s">
        <v>185</v>
      </c>
      <c r="C25" s="2"/>
      <c r="D25" s="2" t="s">
        <v>251</v>
      </c>
      <c r="E25" s="2" t="s">
        <v>426</v>
      </c>
      <c r="F25" s="2"/>
      <c r="G25" s="2"/>
      <c r="H25" s="2"/>
      <c r="I25" s="2">
        <v>0</v>
      </c>
      <c r="J25" s="2"/>
      <c r="K25" s="2"/>
      <c r="L25" s="2">
        <v>42957</v>
      </c>
      <c r="M25" s="2"/>
      <c r="N25" s="2"/>
      <c r="O25" s="2"/>
      <c r="P25" s="2"/>
      <c r="Q25" s="2"/>
      <c r="R25" s="2">
        <v>0</v>
      </c>
      <c r="S25" s="2"/>
      <c r="T25" s="2"/>
      <c r="U25" s="2" t="s">
        <v>384</v>
      </c>
      <c r="V25" s="2" t="s">
        <v>384</v>
      </c>
      <c r="W25" s="2"/>
      <c r="X25" s="2" t="s">
        <v>384</v>
      </c>
      <c r="Y25" s="2" t="s">
        <v>384</v>
      </c>
      <c r="Z25" s="2">
        <f>VLOOKUP(Z$1,ETAPAS!$A$2:$B$6,2,0)*$Q25</f>
        <v>0</v>
      </c>
      <c r="AA25" s="2">
        <f>VLOOKUP(AA$1,ETAPAS!$A$2:$B$6,2,0)*$Q25</f>
        <v>0</v>
      </c>
      <c r="AB25" s="2">
        <f>VLOOKUP(AB$1,ETAPAS!$A$2:$B$6,2,0)*$Q25</f>
        <v>0</v>
      </c>
      <c r="AC25" s="2">
        <f>VLOOKUP(AC$1,ETAPAS!$A$2:$B$6,2,0)*$Q25</f>
        <v>0</v>
      </c>
      <c r="AD25" s="2">
        <f>VLOOKUP(AD$1,ETAPAS!$A$2:$B$6,2,0)*$Q25</f>
        <v>0</v>
      </c>
      <c r="AE25" s="2" t="str">
        <f>IFERROR(VLOOKUP($C25,'AVANCE REAL F2'!$C:$L,4+AE$1,0),"")</f>
        <v/>
      </c>
      <c r="AF25" s="2" t="str">
        <f>IFERROR(VLOOKUP($C25,'AVANCE REAL F2'!$C:$L,4+AF$1,0),"")</f>
        <v/>
      </c>
      <c r="AG25" s="2" t="str">
        <f>IFERROR(VLOOKUP($C25,'AVANCE REAL F2'!$C:$L,4+AG$1,0),"")</f>
        <v/>
      </c>
      <c r="AH25" s="2" t="str">
        <f>IFERROR(VLOOKUP($C25,'AVANCE REAL F2'!$C:$L,4+AH$1,0),"")</f>
        <v/>
      </c>
      <c r="AI25" s="2" t="str">
        <f>IFERROR(VLOOKUP($C25,'AVANCE REAL F2'!$C:$L,4+AI$1,0),"")</f>
        <v/>
      </c>
      <c r="AJ25" s="2" t="str">
        <f>IFERROR(VLOOKUP(C25,CRONOGRAMAS!B:BD,40,0),"")</f>
        <v/>
      </c>
      <c r="AK25" s="2" t="str">
        <f>IFERROR(VLOOKUP(C25,CRONOGRAMAS!B:BD,43,0),"")</f>
        <v/>
      </c>
      <c r="AL25" s="2" t="str">
        <f>IFERROR(VLOOKUP(C25,CRONOGRAMAS!B:BD,46,0),"")</f>
        <v/>
      </c>
      <c r="AM25" s="2" t="str">
        <f>IFERROR(VLOOKUP(C25,CRONOGRAMAS!B:BD,49,0),"")</f>
        <v/>
      </c>
      <c r="AN25" s="2" t="str">
        <f>IFERROR(VLOOKUP(C25,CRONOGRAMAS!B:BD,52,0),"")</f>
        <v/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>
        <f>IFERROR(VLOOKUP($C25,'AVANCE REAL F2'!$C:$AG,26+AY$1,0),0)</f>
        <v>0</v>
      </c>
      <c r="AZ25" s="2">
        <f>IFERROR(VLOOKUP($C25,'AVANCE REAL F2'!$C:$AG,26+AZ$1,0),0)</f>
        <v>0</v>
      </c>
      <c r="BA25" s="2">
        <f>IFERROR(VLOOKUP($C25,'AVANCE REAL F2'!$C:$AG,26+BA$1,0),0)</f>
        <v>0</v>
      </c>
      <c r="BB25" s="2">
        <f>IFERROR(VLOOKUP($C25,'AVANCE REAL F2'!$C:$AG,26+BB$1,0),0)</f>
        <v>0</v>
      </c>
      <c r="BC25" s="2">
        <f>IFERROR(VLOOKUP($C25,'AVANCE REAL F2'!$C:$AG,26+BC$1,0),0)</f>
        <v>0</v>
      </c>
    </row>
    <row r="26" spans="1:55" x14ac:dyDescent="0.25">
      <c r="A26" s="2" t="s">
        <v>126</v>
      </c>
      <c r="B26" s="2" t="s">
        <v>185</v>
      </c>
      <c r="C26" s="2">
        <v>406018</v>
      </c>
      <c r="D26" s="2" t="s">
        <v>127</v>
      </c>
      <c r="E26" s="2">
        <v>42739</v>
      </c>
      <c r="F26" s="2" t="s">
        <v>107</v>
      </c>
      <c r="G26" s="2">
        <v>42844</v>
      </c>
      <c r="H26" s="2">
        <v>22306732</v>
      </c>
      <c r="I26" s="2">
        <v>0</v>
      </c>
      <c r="J26" s="2"/>
      <c r="K26" s="2">
        <v>3.5</v>
      </c>
      <c r="L26" s="2">
        <v>43227</v>
      </c>
      <c r="M26" s="2">
        <v>42983</v>
      </c>
      <c r="N26" s="2">
        <v>43238</v>
      </c>
      <c r="O26" s="2">
        <v>43256</v>
      </c>
      <c r="P26" s="2">
        <v>10</v>
      </c>
      <c r="Q26" s="2">
        <v>245057204</v>
      </c>
      <c r="R26" s="2">
        <v>0</v>
      </c>
      <c r="S26" s="2"/>
      <c r="T26" s="2">
        <v>43560</v>
      </c>
      <c r="U26" s="2" t="s">
        <v>274</v>
      </c>
      <c r="V26" s="15" t="s">
        <v>390</v>
      </c>
      <c r="W26" s="2"/>
      <c r="X26" s="2">
        <v>0.99999999999999989</v>
      </c>
      <c r="Y26" s="2">
        <v>0.28299999999999997</v>
      </c>
      <c r="Z26" s="2">
        <f>VLOOKUP(Z$1,ETAPAS!$A$2:$B$6,2,0)*$Q26</f>
        <v>26956292.440000001</v>
      </c>
      <c r="AA26" s="2">
        <f>VLOOKUP(AA$1,ETAPAS!$A$2:$B$6,2,0)*$Q26</f>
        <v>122283544.796</v>
      </c>
      <c r="AB26" s="2">
        <f>VLOOKUP(AB$1,ETAPAS!$A$2:$B$6,2,0)*$Q26</f>
        <v>19604576.32</v>
      </c>
      <c r="AC26" s="2">
        <f>VLOOKUP(AC$1,ETAPAS!$A$2:$B$6,2,0)*$Q26</f>
        <v>55137870.899999999</v>
      </c>
      <c r="AD26" s="2">
        <f>VLOOKUP(AD$1,ETAPAS!$A$2:$B$6,2,0)*$Q26</f>
        <v>21074919.544</v>
      </c>
      <c r="AE26" s="2">
        <f>IFERROR(VLOOKUP($C26,'AVANCE REAL F2'!$C:$L,4+AE$1,0),"")</f>
        <v>43525</v>
      </c>
      <c r="AF26" s="2">
        <f>IFERROR(VLOOKUP($C26,'AVANCE REAL F2'!$C:$L,4+AF$1,0),"")</f>
        <v>43274</v>
      </c>
      <c r="AG26" s="2">
        <f>IFERROR(VLOOKUP($C26,'AVANCE REAL F2'!$C:$L,4+AG$1,0),"")</f>
        <v>43344</v>
      </c>
      <c r="AH26" s="2">
        <f>IFERROR(VLOOKUP($C26,'AVANCE REAL F2'!$C:$L,4+AH$1,0),"")</f>
        <v>0</v>
      </c>
      <c r="AI26" s="2">
        <f>IFERROR(VLOOKUP($C26,'AVANCE REAL F2'!$C:$L,4+AI$1,0),"")</f>
        <v>43421</v>
      </c>
      <c r="AJ26" s="2">
        <f>IFERROR(VLOOKUP(C26,CRONOGRAMAS!B:BD,40,0),"")</f>
        <v>94</v>
      </c>
      <c r="AK26" s="2">
        <f>IFERROR(VLOOKUP(C26,CRONOGRAMAS!B:BD,43,0),"")</f>
        <v>272</v>
      </c>
      <c r="AL26" s="2">
        <f>IFERROR(VLOOKUP(C26,CRONOGRAMAS!B:BD,46,0),"")</f>
        <v>252</v>
      </c>
      <c r="AM26" s="2">
        <f>IFERROR(VLOOKUP(C26,CRONOGRAMAS!B:BD,49,0),"")</f>
        <v>166</v>
      </c>
      <c r="AN26" s="2">
        <f>IFERROR(VLOOKUP(C26,CRONOGRAMAS!B:BD,52,0),"")</f>
        <v>302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>
        <f>IFERROR(VLOOKUP($C26,'AVANCE REAL F2'!$C:$AG,26+AY$1,0),0)</f>
        <v>1</v>
      </c>
      <c r="AZ26" s="2">
        <f>IFERROR(VLOOKUP($C26,'AVANCE REAL F2'!$C:$AG,26+AZ$1,0),0)</f>
        <v>0.34343999999999997</v>
      </c>
      <c r="BA26" s="2">
        <f>IFERROR(VLOOKUP($C26,'AVANCE REAL F2'!$C:$AG,26+BA$1,0),0)</f>
        <v>0</v>
      </c>
      <c r="BB26" s="2">
        <f>IFERROR(VLOOKUP($C26,'AVANCE REAL F2'!$C:$AG,26+BB$1,0),0)</f>
        <v>3.2000000000000002E-3</v>
      </c>
      <c r="BC26" s="2">
        <f>IFERROR(VLOOKUP($C26,'AVANCE REAL F2'!$C:$AG,26+BC$1,0),0)</f>
        <v>1.44E-2</v>
      </c>
    </row>
    <row r="27" spans="1:55" x14ac:dyDescent="0.25">
      <c r="A27" s="2" t="s">
        <v>20</v>
      </c>
      <c r="B27" s="2" t="s">
        <v>185</v>
      </c>
      <c r="C27" s="2">
        <v>406028</v>
      </c>
      <c r="D27" s="2" t="s">
        <v>47</v>
      </c>
      <c r="E27" s="2">
        <v>42739</v>
      </c>
      <c r="F27" s="2" t="s">
        <v>100</v>
      </c>
      <c r="G27" s="2"/>
      <c r="H27" s="2">
        <v>9961603</v>
      </c>
      <c r="I27" s="2">
        <v>0</v>
      </c>
      <c r="J27" s="2"/>
      <c r="K27" s="2">
        <v>3.5</v>
      </c>
      <c r="L27" s="2"/>
      <c r="M27" s="2"/>
      <c r="N27" s="2"/>
      <c r="O27" s="2"/>
      <c r="P27" s="2">
        <v>8</v>
      </c>
      <c r="Q27" s="2">
        <v>127924627</v>
      </c>
      <c r="R27" s="2">
        <v>0</v>
      </c>
      <c r="S27" s="2"/>
      <c r="T27" s="2"/>
      <c r="U27" s="2" t="s">
        <v>275</v>
      </c>
      <c r="V27" s="2" t="s">
        <v>275</v>
      </c>
      <c r="W27" s="2"/>
      <c r="X27" s="2">
        <v>0</v>
      </c>
      <c r="Y27" s="2">
        <v>0</v>
      </c>
      <c r="Z27" s="2">
        <f>VLOOKUP(Z$1,ETAPAS!$A$2:$B$6,2,0)*$Q27</f>
        <v>14071708.970000001</v>
      </c>
      <c r="AA27" s="2">
        <f>VLOOKUP(AA$1,ETAPAS!$A$2:$B$6,2,0)*$Q27</f>
        <v>63834388.873000003</v>
      </c>
      <c r="AB27" s="2">
        <f>VLOOKUP(AB$1,ETAPAS!$A$2:$B$6,2,0)*$Q27</f>
        <v>10233970.16</v>
      </c>
      <c r="AC27" s="2">
        <f>VLOOKUP(AC$1,ETAPAS!$A$2:$B$6,2,0)*$Q27</f>
        <v>28783041.074999999</v>
      </c>
      <c r="AD27" s="2">
        <f>VLOOKUP(AD$1,ETAPAS!$A$2:$B$6,2,0)*$Q27</f>
        <v>11001517.921999998</v>
      </c>
      <c r="AE27" s="2">
        <f>IFERROR(VLOOKUP($C27,'AVANCE REAL F2'!$C:$L,4+AE$1,0),"")</f>
        <v>0</v>
      </c>
      <c r="AF27" s="2">
        <f>IFERROR(VLOOKUP($C27,'AVANCE REAL F2'!$C:$L,4+AF$1,0),"")</f>
        <v>0</v>
      </c>
      <c r="AG27" s="2">
        <f>IFERROR(VLOOKUP($C27,'AVANCE REAL F2'!$C:$L,4+AG$1,0),"")</f>
        <v>0</v>
      </c>
      <c r="AH27" s="2">
        <f>IFERROR(VLOOKUP($C27,'AVANCE REAL F2'!$C:$L,4+AH$1,0),"")</f>
        <v>0</v>
      </c>
      <c r="AI27" s="2">
        <f>IFERROR(VLOOKUP($C27,'AVANCE REAL F2'!$C:$L,4+AI$1,0),"")</f>
        <v>0</v>
      </c>
      <c r="AJ27" s="2">
        <f>IFERROR(VLOOKUP(C27,CRONOGRAMAS!B:BD,40,0),"")</f>
        <v>0</v>
      </c>
      <c r="AK27" s="2">
        <f>IFERROR(VLOOKUP(C27,CRONOGRAMAS!B:BD,43,0),"")</f>
        <v>0</v>
      </c>
      <c r="AL27" s="2">
        <f>IFERROR(VLOOKUP(C27,CRONOGRAMAS!B:BD,46,0),"")</f>
        <v>0</v>
      </c>
      <c r="AM27" s="2">
        <f>IFERROR(VLOOKUP(C27,CRONOGRAMAS!B:BD,49,0),"")</f>
        <v>0</v>
      </c>
      <c r="AN27" s="2">
        <f>IFERROR(VLOOKUP(C27,CRONOGRAMAS!B:BD,52,0),"")</f>
        <v>0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>
        <f>IFERROR(VLOOKUP($C27,'AVANCE REAL F2'!$C:$AG,26+AY$1,0),0)</f>
        <v>0</v>
      </c>
      <c r="AZ27" s="2">
        <f>IFERROR(VLOOKUP($C27,'AVANCE REAL F2'!$C:$AG,26+AZ$1,0),0)</f>
        <v>0</v>
      </c>
      <c r="BA27" s="2">
        <f>IFERROR(VLOOKUP($C27,'AVANCE REAL F2'!$C:$AG,26+BA$1,0),0)</f>
        <v>0</v>
      </c>
      <c r="BB27" s="2">
        <f>IFERROR(VLOOKUP($C27,'AVANCE REAL F2'!$C:$AG,26+BB$1,0),0)</f>
        <v>0</v>
      </c>
      <c r="BC27" s="2">
        <f>IFERROR(VLOOKUP($C27,'AVANCE REAL F2'!$C:$AG,26+BC$1,0),0)</f>
        <v>0</v>
      </c>
    </row>
    <row r="28" spans="1:55" x14ac:dyDescent="0.25">
      <c r="A28" s="2" t="s">
        <v>128</v>
      </c>
      <c r="B28" s="2" t="s">
        <v>185</v>
      </c>
      <c r="C28" s="2">
        <v>406025</v>
      </c>
      <c r="D28" s="2" t="s">
        <v>129</v>
      </c>
      <c r="E28" s="2">
        <v>42739</v>
      </c>
      <c r="F28" s="2" t="s">
        <v>100</v>
      </c>
      <c r="G28" s="2">
        <v>42844</v>
      </c>
      <c r="H28" s="2">
        <v>9073164</v>
      </c>
      <c r="I28" s="2">
        <v>0</v>
      </c>
      <c r="J28" s="2"/>
      <c r="K28" s="2">
        <v>3.5</v>
      </c>
      <c r="L28" s="2">
        <v>43130</v>
      </c>
      <c r="M28" s="2"/>
      <c r="N28" s="2">
        <v>43049</v>
      </c>
      <c r="O28" s="2">
        <v>43066</v>
      </c>
      <c r="P28" s="2">
        <v>7</v>
      </c>
      <c r="Q28" s="2">
        <v>137593730</v>
      </c>
      <c r="R28" s="2">
        <v>0</v>
      </c>
      <c r="S28" s="2"/>
      <c r="T28" s="2">
        <v>43505</v>
      </c>
      <c r="U28" s="2" t="s">
        <v>274</v>
      </c>
      <c r="V28" s="2" t="s">
        <v>389</v>
      </c>
      <c r="W28" s="2"/>
      <c r="X28" s="2">
        <v>0.99999999999999989</v>
      </c>
      <c r="Y28" s="2">
        <v>0.59930000000000005</v>
      </c>
      <c r="Z28" s="2">
        <f>VLOOKUP(Z$1,ETAPAS!$A$2:$B$6,2,0)*$Q28</f>
        <v>15135310.300000001</v>
      </c>
      <c r="AA28" s="2">
        <f>VLOOKUP(AA$1,ETAPAS!$A$2:$B$6,2,0)*$Q28</f>
        <v>68659271.269999996</v>
      </c>
      <c r="AB28" s="2">
        <f>VLOOKUP(AB$1,ETAPAS!$A$2:$B$6,2,0)*$Q28</f>
        <v>11007498.4</v>
      </c>
      <c r="AC28" s="2">
        <f>VLOOKUP(AC$1,ETAPAS!$A$2:$B$6,2,0)*$Q28</f>
        <v>30958589.25</v>
      </c>
      <c r="AD28" s="2">
        <f>VLOOKUP(AD$1,ETAPAS!$A$2:$B$6,2,0)*$Q28</f>
        <v>11833060.779999999</v>
      </c>
      <c r="AE28" s="2">
        <f>IFERROR(VLOOKUP($C28,'AVANCE REAL F2'!$C:$L,4+AE$1,0),"")</f>
        <v>43525</v>
      </c>
      <c r="AF28" s="2">
        <f>IFERROR(VLOOKUP($C28,'AVANCE REAL F2'!$C:$L,4+AF$1,0),"")</f>
        <v>43141</v>
      </c>
      <c r="AG28" s="2">
        <f>IFERROR(VLOOKUP($C28,'AVANCE REAL F2'!$C:$L,4+AG$1,0),"")</f>
        <v>43127</v>
      </c>
      <c r="AH28" s="2">
        <f>IFERROR(VLOOKUP($C28,'AVANCE REAL F2'!$C:$L,4+AH$1,0),"")</f>
        <v>43246</v>
      </c>
      <c r="AI28" s="2">
        <f>IFERROR(VLOOKUP($C28,'AVANCE REAL F2'!$C:$L,4+AI$1,0),"")</f>
        <v>0</v>
      </c>
      <c r="AJ28" s="2">
        <f>IFERROR(VLOOKUP(C28,CRONOGRAMAS!B:BD,40,0),"")</f>
        <v>12</v>
      </c>
      <c r="AK28" s="2">
        <f>IFERROR(VLOOKUP(C28,CRONOGRAMAS!B:BD,43,0),"")</f>
        <v>75</v>
      </c>
      <c r="AL28" s="2">
        <f>IFERROR(VLOOKUP(C28,CRONOGRAMAS!B:BD,46,0),"")</f>
        <v>40</v>
      </c>
      <c r="AM28" s="2">
        <f>IFERROR(VLOOKUP(C28,CRONOGRAMAS!B:BD,49,0),"")</f>
        <v>96</v>
      </c>
      <c r="AN28" s="2">
        <f>IFERROR(VLOOKUP(C28,CRONOGRAMAS!B:BD,52,0),"")</f>
        <v>25</v>
      </c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>
        <f>IFERROR(VLOOKUP($C28,'AVANCE REAL F2'!$C:$AG,26+AY$1,0),0)</f>
        <v>1</v>
      </c>
      <c r="AZ28" s="2">
        <f>IFERROR(VLOOKUP($C28,'AVANCE REAL F2'!$C:$AG,26+AZ$1,0),0)</f>
        <v>0.96399999999999997</v>
      </c>
      <c r="BA28" s="2">
        <f>IFERROR(VLOOKUP($C28,'AVANCE REAL F2'!$C:$AG,26+BA$1,0),0)</f>
        <v>0.10300000000000001</v>
      </c>
      <c r="BB28" s="2">
        <f>IFERROR(VLOOKUP($C28,'AVANCE REAL F2'!$C:$AG,26+BB$1,0),0)</f>
        <v>0</v>
      </c>
      <c r="BC28" s="2">
        <f>IFERROR(VLOOKUP($C28,'AVANCE REAL F2'!$C:$AG,26+BC$1,0),0)</f>
        <v>0</v>
      </c>
    </row>
    <row r="29" spans="1:55" x14ac:dyDescent="0.25">
      <c r="A29" s="2" t="s">
        <v>128</v>
      </c>
      <c r="B29" s="2" t="s">
        <v>185</v>
      </c>
      <c r="C29" s="2">
        <v>406026</v>
      </c>
      <c r="D29" s="2" t="s">
        <v>131</v>
      </c>
      <c r="E29" s="2">
        <v>42739</v>
      </c>
      <c r="F29" s="2" t="s">
        <v>132</v>
      </c>
      <c r="G29" s="2">
        <v>42844</v>
      </c>
      <c r="H29" s="2">
        <v>9235792</v>
      </c>
      <c r="I29" s="2">
        <v>0</v>
      </c>
      <c r="J29" s="2"/>
      <c r="K29" s="2">
        <v>3.5</v>
      </c>
      <c r="L29" s="2">
        <v>43130</v>
      </c>
      <c r="M29" s="2"/>
      <c r="N29" s="2">
        <v>43049</v>
      </c>
      <c r="O29" s="2">
        <v>43130</v>
      </c>
      <c r="P29" s="2">
        <v>8</v>
      </c>
      <c r="Q29" s="2">
        <v>125822214</v>
      </c>
      <c r="R29" s="2">
        <v>0</v>
      </c>
      <c r="S29" s="2"/>
      <c r="T29" s="2">
        <v>43504</v>
      </c>
      <c r="U29" s="2" t="s">
        <v>274</v>
      </c>
      <c r="V29" s="15" t="s">
        <v>386</v>
      </c>
      <c r="W29" s="2"/>
      <c r="X29" s="2">
        <v>0.99999999999999989</v>
      </c>
      <c r="Y29" s="2">
        <v>0.192</v>
      </c>
      <c r="Z29" s="2">
        <f>VLOOKUP(Z$1,ETAPAS!$A$2:$B$6,2,0)*$Q29</f>
        <v>13840443.540000001</v>
      </c>
      <c r="AA29" s="2">
        <f>VLOOKUP(AA$1,ETAPAS!$A$2:$B$6,2,0)*$Q29</f>
        <v>62785284.785999998</v>
      </c>
      <c r="AB29" s="2">
        <f>VLOOKUP(AB$1,ETAPAS!$A$2:$B$6,2,0)*$Q29</f>
        <v>10065777.120000001</v>
      </c>
      <c r="AC29" s="2">
        <f>VLOOKUP(AC$1,ETAPAS!$A$2:$B$6,2,0)*$Q29</f>
        <v>28309998.150000002</v>
      </c>
      <c r="AD29" s="2">
        <f>VLOOKUP(AD$1,ETAPAS!$A$2:$B$6,2,0)*$Q29</f>
        <v>10820710.403999999</v>
      </c>
      <c r="AE29" s="2">
        <f>IFERROR(VLOOKUP($C29,'AVANCE REAL F2'!$C:$L,4+AE$1,0),"")</f>
        <v>43525</v>
      </c>
      <c r="AF29" s="2">
        <f>IFERROR(VLOOKUP($C29,'AVANCE REAL F2'!$C:$L,4+AF$1,0),"")</f>
        <v>43155</v>
      </c>
      <c r="AG29" s="2">
        <f>IFERROR(VLOOKUP($C29,'AVANCE REAL F2'!$C:$L,4+AG$1,0),"")</f>
        <v>43176</v>
      </c>
      <c r="AH29" s="2">
        <f>IFERROR(VLOOKUP($C29,'AVANCE REAL F2'!$C:$L,4+AH$1,0),"")</f>
        <v>0</v>
      </c>
      <c r="AI29" s="2">
        <f>IFERROR(VLOOKUP($C29,'AVANCE REAL F2'!$C:$L,4+AI$1,0),"")</f>
        <v>0</v>
      </c>
      <c r="AJ29" s="2">
        <f>IFERROR(VLOOKUP(C29,CRONOGRAMAS!B:BD,40,0),"")</f>
        <v>85</v>
      </c>
      <c r="AK29" s="2">
        <f>IFERROR(VLOOKUP(C29,CRONOGRAMAS!B:BD,43,0),"")</f>
        <v>211</v>
      </c>
      <c r="AL29" s="2">
        <f>IFERROR(VLOOKUP(C29,CRONOGRAMAS!B:BD,46,0),"")</f>
        <v>196</v>
      </c>
      <c r="AM29" s="2">
        <f>IFERROR(VLOOKUP(C29,CRONOGRAMAS!B:BD,49,0),"")</f>
        <v>115</v>
      </c>
      <c r="AN29" s="2">
        <f>IFERROR(VLOOKUP(C29,CRONOGRAMAS!B:BD,52,0),"")</f>
        <v>242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>
        <f>IFERROR(VLOOKUP($C29,'AVANCE REAL F2'!$C:$AG,26+AY$1,0),0)</f>
        <v>1</v>
      </c>
      <c r="AZ29" s="2">
        <f>IFERROR(VLOOKUP($C29,'AVANCE REAL F2'!$C:$AG,26+AZ$1,0),0)</f>
        <v>0.14350000000000002</v>
      </c>
      <c r="BA29" s="2">
        <f>IFERROR(VLOOKUP($C29,'AVANCE REAL F2'!$C:$AG,26+BA$1,0),0)</f>
        <v>0</v>
      </c>
      <c r="BB29" s="2">
        <f>IFERROR(VLOOKUP($C29,'AVANCE REAL F2'!$C:$AG,26+BB$1,0),0)</f>
        <v>0</v>
      </c>
      <c r="BC29" s="2">
        <f>IFERROR(VLOOKUP($C29,'AVANCE REAL F2'!$C:$AG,26+BC$1,0),0)</f>
        <v>0.1056</v>
      </c>
    </row>
    <row r="30" spans="1:55" x14ac:dyDescent="0.25">
      <c r="A30" s="2" t="s">
        <v>133</v>
      </c>
      <c r="B30" s="2" t="s">
        <v>185</v>
      </c>
      <c r="C30" s="2">
        <v>406016</v>
      </c>
      <c r="D30" s="2" t="s">
        <v>134</v>
      </c>
      <c r="E30" s="2">
        <v>42739</v>
      </c>
      <c r="F30" s="2" t="s">
        <v>100</v>
      </c>
      <c r="G30" s="2">
        <v>42844</v>
      </c>
      <c r="H30" s="2">
        <v>10120950</v>
      </c>
      <c r="I30" s="2">
        <v>0</v>
      </c>
      <c r="J30" s="2"/>
      <c r="K30" s="2">
        <v>3.5</v>
      </c>
      <c r="L30" s="2">
        <v>43187</v>
      </c>
      <c r="M30" s="2"/>
      <c r="N30" s="2">
        <v>43055</v>
      </c>
      <c r="O30" s="2">
        <v>43192</v>
      </c>
      <c r="P30" s="2">
        <v>8</v>
      </c>
      <c r="Q30" s="2">
        <v>136174517</v>
      </c>
      <c r="R30" s="2">
        <v>0</v>
      </c>
      <c r="S30" s="2"/>
      <c r="T30" s="2">
        <v>43436</v>
      </c>
      <c r="U30" s="2" t="s">
        <v>274</v>
      </c>
      <c r="V30" s="15" t="s">
        <v>386</v>
      </c>
      <c r="W30" s="2"/>
      <c r="X30" s="2">
        <v>0.99999999999999989</v>
      </c>
      <c r="Y30" s="2">
        <v>0.629</v>
      </c>
      <c r="Z30" s="2">
        <f>VLOOKUP(Z$1,ETAPAS!$A$2:$B$6,2,0)*$Q30</f>
        <v>14979196.869999999</v>
      </c>
      <c r="AA30" s="2">
        <f>VLOOKUP(AA$1,ETAPAS!$A$2:$B$6,2,0)*$Q30</f>
        <v>67951083.982999995</v>
      </c>
      <c r="AB30" s="2">
        <f>VLOOKUP(AB$1,ETAPAS!$A$2:$B$6,2,0)*$Q30</f>
        <v>10893961.359999999</v>
      </c>
      <c r="AC30" s="2">
        <f>VLOOKUP(AC$1,ETAPAS!$A$2:$B$6,2,0)*$Q30</f>
        <v>30639266.324999999</v>
      </c>
      <c r="AD30" s="2">
        <f>VLOOKUP(AD$1,ETAPAS!$A$2:$B$6,2,0)*$Q30</f>
        <v>11711008.461999999</v>
      </c>
      <c r="AE30" s="2">
        <f>IFERROR(VLOOKUP($C30,'AVANCE REAL F2'!$C:$L,4+AE$1,0),"")</f>
        <v>43525</v>
      </c>
      <c r="AF30" s="2">
        <f>IFERROR(VLOOKUP($C30,'AVANCE REAL F2'!$C:$L,4+AF$1,0),"")</f>
        <v>43204</v>
      </c>
      <c r="AG30" s="2">
        <f>IFERROR(VLOOKUP($C30,'AVANCE REAL F2'!$C:$L,4+AG$1,0),"")</f>
        <v>43225</v>
      </c>
      <c r="AH30" s="2">
        <f>IFERROR(VLOOKUP($C30,'AVANCE REAL F2'!$C:$L,4+AH$1,0),"")</f>
        <v>43274</v>
      </c>
      <c r="AI30" s="2">
        <f>IFERROR(VLOOKUP($C30,'AVANCE REAL F2'!$C:$L,4+AI$1,0),"")</f>
        <v>43477</v>
      </c>
      <c r="AJ30" s="2">
        <f>IFERROR(VLOOKUP(C30,CRONOGRAMAS!B:BD,40,0),"")</f>
        <v>57</v>
      </c>
      <c r="AK30" s="2">
        <f>IFERROR(VLOOKUP(C30,CRONOGRAMAS!B:BD,43,0),"")</f>
        <v>576</v>
      </c>
      <c r="AL30" s="2">
        <f>IFERROR(VLOOKUP(C30,CRONOGRAMAS!B:BD,46,0),"")</f>
        <v>561</v>
      </c>
      <c r="AM30" s="2">
        <f>IFERROR(VLOOKUP(C30,CRONOGRAMAS!B:BD,49,0),"")</f>
        <v>480</v>
      </c>
      <c r="AN30" s="2">
        <f>IFERROR(VLOOKUP(C30,CRONOGRAMAS!B:BD,52,0),"")</f>
        <v>607</v>
      </c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>
        <f>IFERROR(VLOOKUP($C30,'AVANCE REAL F2'!$C:$AG,26+AY$1,0),0)</f>
        <v>1</v>
      </c>
      <c r="AZ30" s="2">
        <f>IFERROR(VLOOKUP($C30,'AVANCE REAL F2'!$C:$AG,26+AZ$1,0),0)</f>
        <v>0.82647999999999999</v>
      </c>
      <c r="BA30" s="2">
        <f>IFERROR(VLOOKUP($C30,'AVANCE REAL F2'!$C:$AG,26+BA$1,0),0)</f>
        <v>0.29120000000000001</v>
      </c>
      <c r="BB30" s="2">
        <f>IFERROR(VLOOKUP($C30,'AVANCE REAL F2'!$C:$AG,26+BB$1,0),0)</f>
        <v>0.15840000000000001</v>
      </c>
      <c r="BC30" s="2">
        <f>IFERROR(VLOOKUP($C30,'AVANCE REAL F2'!$C:$AG,26+BC$1,0),0)</f>
        <v>0.25519999999999998</v>
      </c>
    </row>
    <row r="31" spans="1:55" x14ac:dyDescent="0.25">
      <c r="A31" s="2" t="s">
        <v>187</v>
      </c>
      <c r="B31" s="2" t="s">
        <v>185</v>
      </c>
      <c r="C31" s="2">
        <v>406013</v>
      </c>
      <c r="D31" s="2" t="s">
        <v>188</v>
      </c>
      <c r="E31" s="2">
        <v>42949</v>
      </c>
      <c r="F31" s="2" t="s">
        <v>100</v>
      </c>
      <c r="G31" s="2">
        <v>43025</v>
      </c>
      <c r="H31" s="2">
        <v>5307685</v>
      </c>
      <c r="I31" s="2">
        <v>0</v>
      </c>
      <c r="J31" s="2"/>
      <c r="K31" s="2">
        <v>2.5</v>
      </c>
      <c r="L31" s="2">
        <v>43196</v>
      </c>
      <c r="M31" s="2">
        <v>43159</v>
      </c>
      <c r="N31" s="2">
        <v>43209</v>
      </c>
      <c r="O31" s="2">
        <v>43263</v>
      </c>
      <c r="P31" s="2">
        <v>7</v>
      </c>
      <c r="Q31" s="2">
        <v>73056137</v>
      </c>
      <c r="R31" s="2">
        <v>0</v>
      </c>
      <c r="S31" s="2"/>
      <c r="T31" s="2">
        <v>43477</v>
      </c>
      <c r="U31" s="2" t="s">
        <v>274</v>
      </c>
      <c r="V31" s="15" t="s">
        <v>386</v>
      </c>
      <c r="W31" s="2"/>
      <c r="X31" s="2">
        <v>0.99999999999999989</v>
      </c>
      <c r="Y31" s="2">
        <v>0.66759999999999997</v>
      </c>
      <c r="Z31" s="2">
        <f>VLOOKUP(Z$1,ETAPAS!$A$2:$B$6,2,0)*$Q31</f>
        <v>8036175.0700000003</v>
      </c>
      <c r="AA31" s="2">
        <f>VLOOKUP(AA$1,ETAPAS!$A$2:$B$6,2,0)*$Q31</f>
        <v>36455012.362999998</v>
      </c>
      <c r="AB31" s="2">
        <f>VLOOKUP(AB$1,ETAPAS!$A$2:$B$6,2,0)*$Q31</f>
        <v>5844490.96</v>
      </c>
      <c r="AC31" s="2">
        <f>VLOOKUP(AC$1,ETAPAS!$A$2:$B$6,2,0)*$Q31</f>
        <v>16437630.825000001</v>
      </c>
      <c r="AD31" s="2">
        <f>VLOOKUP(AD$1,ETAPAS!$A$2:$B$6,2,0)*$Q31</f>
        <v>6282827.7819999997</v>
      </c>
      <c r="AE31" s="2">
        <f>IFERROR(VLOOKUP($C31,'AVANCE REAL F2'!$C:$L,4+AE$1,0),"")</f>
        <v>43525</v>
      </c>
      <c r="AF31" s="2">
        <f>IFERROR(VLOOKUP($C31,'AVANCE REAL F2'!$C:$L,4+AF$1,0),"")</f>
        <v>43267</v>
      </c>
      <c r="AG31" s="2">
        <f>IFERROR(VLOOKUP($C31,'AVANCE REAL F2'!$C:$L,4+AG$1,0),"")</f>
        <v>43267</v>
      </c>
      <c r="AH31" s="2">
        <f>IFERROR(VLOOKUP($C31,'AVANCE REAL F2'!$C:$L,4+AH$1,0),"")</f>
        <v>43491</v>
      </c>
      <c r="AI31" s="2">
        <f>IFERROR(VLOOKUP($C31,'AVANCE REAL F2'!$C:$L,4+AI$1,0),"")</f>
        <v>43267</v>
      </c>
      <c r="AJ31" s="2">
        <f>IFERROR(VLOOKUP(C31,CRONOGRAMAS!B:BD,40,0),"")</f>
        <v>0</v>
      </c>
      <c r="AK31" s="2">
        <f>IFERROR(VLOOKUP(C31,CRONOGRAMAS!B:BD,43,0),"")</f>
        <v>0</v>
      </c>
      <c r="AL31" s="2">
        <f>IFERROR(VLOOKUP(C31,CRONOGRAMAS!B:BD,46,0),"")</f>
        <v>0</v>
      </c>
      <c r="AM31" s="2">
        <f>IFERROR(VLOOKUP(C31,CRONOGRAMAS!B:BD,49,0),"")</f>
        <v>0</v>
      </c>
      <c r="AN31" s="2">
        <f>IFERROR(VLOOKUP(C31,CRONOGRAMAS!B:BD,52,0),"")</f>
        <v>0</v>
      </c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>
        <f>IFERROR(VLOOKUP($C31,'AVANCE REAL F2'!$C:$AG,26+AY$1,0),0)</f>
        <v>1</v>
      </c>
      <c r="AZ31" s="2">
        <f>IFERROR(VLOOKUP($C31,'AVANCE REAL F2'!$C:$AG,26+AZ$1,0),0)</f>
        <v>0.82611999999999997</v>
      </c>
      <c r="BA31" s="2">
        <f>IFERROR(VLOOKUP($C31,'AVANCE REAL F2'!$C:$AG,26+BA$1,0),0)</f>
        <v>0.71704000000000012</v>
      </c>
      <c r="BB31" s="2">
        <f>IFERROR(VLOOKUP($C31,'AVANCE REAL F2'!$C:$AG,26+BB$1,0),0)</f>
        <v>0.16320000000000001</v>
      </c>
      <c r="BC31" s="2">
        <f>IFERROR(VLOOKUP($C31,'AVANCE REAL F2'!$C:$AG,26+BC$1,0),0)</f>
        <v>0.45</v>
      </c>
    </row>
    <row r="32" spans="1:55" x14ac:dyDescent="0.25">
      <c r="A32" s="2" t="s">
        <v>135</v>
      </c>
      <c r="B32" s="2" t="s">
        <v>185</v>
      </c>
      <c r="C32" s="2">
        <v>406014</v>
      </c>
      <c r="D32" s="2" t="s">
        <v>136</v>
      </c>
      <c r="E32" s="2">
        <v>42739</v>
      </c>
      <c r="F32" s="2" t="s">
        <v>132</v>
      </c>
      <c r="G32" s="2">
        <v>42844</v>
      </c>
      <c r="H32" s="2">
        <v>9590360</v>
      </c>
      <c r="I32" s="2">
        <v>0</v>
      </c>
      <c r="J32" s="2"/>
      <c r="K32" s="2">
        <v>3.5</v>
      </c>
      <c r="L32" s="2">
        <v>43235</v>
      </c>
      <c r="M32" s="2">
        <v>42983</v>
      </c>
      <c r="N32" s="2">
        <v>43074</v>
      </c>
      <c r="O32" s="2">
        <v>43256</v>
      </c>
      <c r="P32" s="2">
        <v>8</v>
      </c>
      <c r="Q32" s="2">
        <v>129295490</v>
      </c>
      <c r="R32" s="2">
        <v>0</v>
      </c>
      <c r="S32" s="2"/>
      <c r="T32" s="2">
        <v>43528</v>
      </c>
      <c r="U32" s="2" t="s">
        <v>274</v>
      </c>
      <c r="V32" s="15" t="s">
        <v>386</v>
      </c>
      <c r="W32" s="2"/>
      <c r="X32" s="2">
        <v>0.99999999999999989</v>
      </c>
      <c r="Y32" s="2">
        <v>0.46589999999999998</v>
      </c>
      <c r="Z32" s="2">
        <f>VLOOKUP(Z$1,ETAPAS!$A$2:$B$6,2,0)*$Q32</f>
        <v>14222503.9</v>
      </c>
      <c r="AA32" s="2">
        <f>VLOOKUP(AA$1,ETAPAS!$A$2:$B$6,2,0)*$Q32</f>
        <v>64518449.509999998</v>
      </c>
      <c r="AB32" s="2">
        <f>VLOOKUP(AB$1,ETAPAS!$A$2:$B$6,2,0)*$Q32</f>
        <v>10343639.200000001</v>
      </c>
      <c r="AC32" s="2">
        <f>VLOOKUP(AC$1,ETAPAS!$A$2:$B$6,2,0)*$Q32</f>
        <v>29091485.25</v>
      </c>
      <c r="AD32" s="2">
        <f>VLOOKUP(AD$1,ETAPAS!$A$2:$B$6,2,0)*$Q32</f>
        <v>11119412.139999999</v>
      </c>
      <c r="AE32" s="2">
        <f>IFERROR(VLOOKUP($C32,'AVANCE REAL F2'!$C:$L,4+AE$1,0),"")</f>
        <v>43525</v>
      </c>
      <c r="AF32" s="2">
        <f>IFERROR(VLOOKUP($C32,'AVANCE REAL F2'!$C:$L,4+AF$1,0),"")</f>
        <v>43267</v>
      </c>
      <c r="AG32" s="2">
        <f>IFERROR(VLOOKUP($C32,'AVANCE REAL F2'!$C:$L,4+AG$1,0),"")</f>
        <v>43302</v>
      </c>
      <c r="AH32" s="2">
        <f>IFERROR(VLOOKUP($C32,'AVANCE REAL F2'!$C:$L,4+AH$1,0),"")</f>
        <v>43435</v>
      </c>
      <c r="AI32" s="2">
        <f>IFERROR(VLOOKUP($C32,'AVANCE REAL F2'!$C:$L,4+AI$1,0),"")</f>
        <v>43428</v>
      </c>
      <c r="AJ32" s="2">
        <f>IFERROR(VLOOKUP(C32,CRONOGRAMAS!B:BD,40,0),"")</f>
        <v>76</v>
      </c>
      <c r="AK32" s="2">
        <f>IFERROR(VLOOKUP(C32,CRONOGRAMAS!B:BD,43,0),"")</f>
        <v>211</v>
      </c>
      <c r="AL32" s="2">
        <f>IFERROR(VLOOKUP(C32,CRONOGRAMAS!B:BD,46,0),"")</f>
        <v>196</v>
      </c>
      <c r="AM32" s="2">
        <f>IFERROR(VLOOKUP(C32,CRONOGRAMAS!B:BD,49,0),"")</f>
        <v>115</v>
      </c>
      <c r="AN32" s="2">
        <f>IFERROR(VLOOKUP(C32,CRONOGRAMAS!B:BD,52,0),"")</f>
        <v>242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>
        <f>IFERROR(VLOOKUP($C32,'AVANCE REAL F2'!$C:$AG,26+AY$1,0),0)</f>
        <v>0.9999818181818183</v>
      </c>
      <c r="AZ32" s="2">
        <f>IFERROR(VLOOKUP($C32,'AVANCE REAL F2'!$C:$AG,26+AZ$1,0),0)</f>
        <v>0.5545631000000002</v>
      </c>
      <c r="BA32" s="2">
        <f>IFERROR(VLOOKUP($C32,'AVANCE REAL F2'!$C:$AG,26+BA$1,0),0)</f>
        <v>0.13739999999999999</v>
      </c>
      <c r="BB32" s="2">
        <f>IFERROR(VLOOKUP($C32,'AVANCE REAL F2'!$C:$AG,26+BB$1,0),0)</f>
        <v>3.2000000000000001E-2</v>
      </c>
      <c r="BC32" s="2">
        <f>IFERROR(VLOOKUP($C32,'AVANCE REAL F2'!$C:$AG,26+BC$1,0),0)</f>
        <v>0.46680000000000016</v>
      </c>
    </row>
    <row r="33" spans="1:55" x14ac:dyDescent="0.25">
      <c r="A33" s="2" t="s">
        <v>137</v>
      </c>
      <c r="B33" s="2" t="s">
        <v>185</v>
      </c>
      <c r="C33" s="2">
        <v>406029</v>
      </c>
      <c r="D33" s="2" t="s">
        <v>138</v>
      </c>
      <c r="E33" s="2">
        <v>42879</v>
      </c>
      <c r="F33" s="2" t="s">
        <v>100</v>
      </c>
      <c r="G33" s="2">
        <v>42986</v>
      </c>
      <c r="H33" s="2">
        <v>8671732</v>
      </c>
      <c r="I33" s="2">
        <v>0</v>
      </c>
      <c r="J33" s="2"/>
      <c r="K33" s="2">
        <v>3.5</v>
      </c>
      <c r="L33" s="2">
        <v>43336</v>
      </c>
      <c r="M33" s="2"/>
      <c r="N33" s="2">
        <v>43206</v>
      </c>
      <c r="O33" s="2">
        <v>43346</v>
      </c>
      <c r="P33" s="2">
        <v>8</v>
      </c>
      <c r="Q33" s="2">
        <v>120038951</v>
      </c>
      <c r="R33" s="2">
        <v>0</v>
      </c>
      <c r="S33" s="2"/>
      <c r="T33" s="2"/>
      <c r="U33" s="2" t="s">
        <v>274</v>
      </c>
      <c r="V33" s="15" t="s">
        <v>386</v>
      </c>
      <c r="W33" s="2"/>
      <c r="X33" s="2">
        <v>0.99999999999999989</v>
      </c>
      <c r="Y33" s="2">
        <v>0.1113</v>
      </c>
      <c r="Z33" s="2">
        <f>VLOOKUP(Z$1,ETAPAS!$A$2:$B$6,2,0)*$Q33</f>
        <v>13204284.609999999</v>
      </c>
      <c r="AA33" s="2">
        <f>VLOOKUP(AA$1,ETAPAS!$A$2:$B$6,2,0)*$Q33</f>
        <v>59899436.549000002</v>
      </c>
      <c r="AB33" s="2">
        <f>VLOOKUP(AB$1,ETAPAS!$A$2:$B$6,2,0)*$Q33</f>
        <v>9603116.0800000001</v>
      </c>
      <c r="AC33" s="2">
        <f>VLOOKUP(AC$1,ETAPAS!$A$2:$B$6,2,0)*$Q33</f>
        <v>27008763.975000001</v>
      </c>
      <c r="AD33" s="2">
        <f>VLOOKUP(AD$1,ETAPAS!$A$2:$B$6,2,0)*$Q33</f>
        <v>10323349.785999998</v>
      </c>
      <c r="AE33" s="2">
        <f>IFERROR(VLOOKUP($C33,'AVANCE REAL F2'!$C:$L,4+AE$1,0),"")</f>
        <v>43525</v>
      </c>
      <c r="AF33" s="2">
        <f>IFERROR(VLOOKUP($C33,'AVANCE REAL F2'!$C:$L,4+AF$1,0),"")</f>
        <v>43351</v>
      </c>
      <c r="AG33" s="2">
        <f>IFERROR(VLOOKUP($C33,'AVANCE REAL F2'!$C:$L,4+AG$1,0),"")</f>
        <v>43449</v>
      </c>
      <c r="AH33" s="2">
        <f>IFERROR(VLOOKUP($C33,'AVANCE REAL F2'!$C:$L,4+AH$1,0),"")</f>
        <v>0</v>
      </c>
      <c r="AI33" s="2">
        <f>IFERROR(VLOOKUP($C33,'AVANCE REAL F2'!$C:$L,4+AI$1,0),"")</f>
        <v>0</v>
      </c>
      <c r="AJ33" s="2">
        <f>IFERROR(VLOOKUP(C33,CRONOGRAMAS!B:BD,40,0),"")</f>
        <v>57</v>
      </c>
      <c r="AK33" s="2">
        <f>IFERROR(VLOOKUP(C33,CRONOGRAMAS!B:BD,43,0),"")</f>
        <v>211</v>
      </c>
      <c r="AL33" s="2">
        <f>IFERROR(VLOOKUP(C33,CRONOGRAMAS!B:BD,46,0),"")</f>
        <v>196</v>
      </c>
      <c r="AM33" s="2">
        <f>IFERROR(VLOOKUP(C33,CRONOGRAMAS!B:BD,49,0),"")</f>
        <v>115</v>
      </c>
      <c r="AN33" s="2">
        <f>IFERROR(VLOOKUP(C33,CRONOGRAMAS!B:BD,52,0),"")</f>
        <v>242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>
        <f>IFERROR(VLOOKUP($C33,'AVANCE REAL F2'!$C:$AG,26+AY$1,0),0)</f>
        <v>0.95</v>
      </c>
      <c r="AZ33" s="2">
        <f>IFERROR(VLOOKUP($C33,'AVANCE REAL F2'!$C:$AG,26+AZ$1,0),0)</f>
        <v>1.188E-2</v>
      </c>
      <c r="BA33" s="2">
        <f>IFERROR(VLOOKUP($C33,'AVANCE REAL F2'!$C:$AG,26+BA$1,0),0)</f>
        <v>0</v>
      </c>
      <c r="BB33" s="2">
        <f>IFERROR(VLOOKUP($C33,'AVANCE REAL F2'!$C:$AG,26+BB$1,0),0)</f>
        <v>0</v>
      </c>
      <c r="BC33" s="2">
        <f>IFERROR(VLOOKUP($C33,'AVANCE REAL F2'!$C:$AG,26+BC$1,0),0)</f>
        <v>9.5999999999999992E-3</v>
      </c>
    </row>
    <row r="34" spans="1:55" x14ac:dyDescent="0.25">
      <c r="A34" s="2" t="s">
        <v>139</v>
      </c>
      <c r="B34" s="2" t="s">
        <v>185</v>
      </c>
      <c r="C34" s="2">
        <v>406031</v>
      </c>
      <c r="D34" s="2" t="s">
        <v>140</v>
      </c>
      <c r="E34" s="2">
        <v>42879</v>
      </c>
      <c r="F34" s="2" t="s">
        <v>100</v>
      </c>
      <c r="G34" s="2">
        <v>42955</v>
      </c>
      <c r="H34" s="2">
        <v>1936494</v>
      </c>
      <c r="I34" s="2">
        <v>0</v>
      </c>
      <c r="J34" s="2"/>
      <c r="K34" s="2">
        <v>2.5</v>
      </c>
      <c r="L34" s="2">
        <v>43244</v>
      </c>
      <c r="M34" s="2">
        <v>43194</v>
      </c>
      <c r="N34" s="2">
        <v>43199</v>
      </c>
      <c r="O34" s="2">
        <v>43265</v>
      </c>
      <c r="P34" s="2">
        <v>4.5</v>
      </c>
      <c r="Q34" s="2">
        <v>57907527</v>
      </c>
      <c r="R34" s="2">
        <v>0</v>
      </c>
      <c r="S34" s="2"/>
      <c r="T34" s="2">
        <v>43402</v>
      </c>
      <c r="U34" s="2" t="s">
        <v>274</v>
      </c>
      <c r="V34" s="15" t="s">
        <v>390</v>
      </c>
      <c r="W34" s="2"/>
      <c r="X34" s="2">
        <v>0.99999999999999989</v>
      </c>
      <c r="Y34" s="2">
        <v>0.2772</v>
      </c>
      <c r="Z34" s="2">
        <f>VLOOKUP(Z$1,ETAPAS!$A$2:$B$6,2,0)*$Q34</f>
        <v>6369827.9699999997</v>
      </c>
      <c r="AA34" s="2">
        <f>VLOOKUP(AA$1,ETAPAS!$A$2:$B$6,2,0)*$Q34</f>
        <v>28895855.973000001</v>
      </c>
      <c r="AB34" s="2">
        <f>VLOOKUP(AB$1,ETAPAS!$A$2:$B$6,2,0)*$Q34</f>
        <v>4632602.16</v>
      </c>
      <c r="AC34" s="2">
        <f>VLOOKUP(AC$1,ETAPAS!$A$2:$B$6,2,0)*$Q34</f>
        <v>13029193.575000001</v>
      </c>
      <c r="AD34" s="2">
        <f>VLOOKUP(AD$1,ETAPAS!$A$2:$B$6,2,0)*$Q34</f>
        <v>4980047.3219999997</v>
      </c>
      <c r="AE34" s="2">
        <f>IFERROR(VLOOKUP($C34,'AVANCE REAL F2'!$C:$L,4+AE$1,0),"")</f>
        <v>43525</v>
      </c>
      <c r="AF34" s="2">
        <f>IFERROR(VLOOKUP($C34,'AVANCE REAL F2'!$C:$L,4+AF$1,0),"")</f>
        <v>43267</v>
      </c>
      <c r="AG34" s="2">
        <f>IFERROR(VLOOKUP($C34,'AVANCE REAL F2'!$C:$L,4+AG$1,0),"")</f>
        <v>43267</v>
      </c>
      <c r="AH34" s="2">
        <f>IFERROR(VLOOKUP($C34,'AVANCE REAL F2'!$C:$L,4+AH$1,0),"")</f>
        <v>43316</v>
      </c>
      <c r="AI34" s="2">
        <f>IFERROR(VLOOKUP($C34,'AVANCE REAL F2'!$C:$L,4+AI$1,0),"")</f>
        <v>43393</v>
      </c>
      <c r="AJ34" s="2">
        <f>IFERROR(VLOOKUP(C34,CRONOGRAMAS!B:BD,40,0),"")</f>
        <v>30</v>
      </c>
      <c r="AK34" s="2">
        <f>IFERROR(VLOOKUP(C34,CRONOGRAMAS!B:BD,43,0),"")</f>
        <v>105</v>
      </c>
      <c r="AL34" s="2">
        <f>IFERROR(VLOOKUP(C34,CRONOGRAMAS!B:BD,46,0),"")</f>
        <v>98</v>
      </c>
      <c r="AM34" s="2">
        <f>IFERROR(VLOOKUP(C34,CRONOGRAMAS!B:BD,49,0),"")</f>
        <v>56</v>
      </c>
      <c r="AN34" s="2">
        <f>IFERROR(VLOOKUP(C34,CRONOGRAMAS!B:BD,52,0),"")</f>
        <v>122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>
        <f>IFERROR(VLOOKUP($C34,'AVANCE REAL F2'!$C:$AG,26+AY$1,0),0)</f>
        <v>1</v>
      </c>
      <c r="AZ34" s="2">
        <f>IFERROR(VLOOKUP($C34,'AVANCE REAL F2'!$C:$AG,26+AZ$1,0),0)</f>
        <v>0.31290000000000001</v>
      </c>
      <c r="BA34" s="2">
        <f>IFERROR(VLOOKUP($C34,'AVANCE REAL F2'!$C:$AG,26+BA$1,0),0)</f>
        <v>1.38E-2</v>
      </c>
      <c r="BB34" s="2">
        <f>IFERROR(VLOOKUP($C34,'AVANCE REAL F2'!$C:$AG,26+BB$1,0),0)</f>
        <v>8.0000000000000004E-4</v>
      </c>
      <c r="BC34" s="2">
        <f>IFERROR(VLOOKUP($C34,'AVANCE REAL F2'!$C:$AG,26+BC$1,0),0)</f>
        <v>0.11960000000000001</v>
      </c>
    </row>
    <row r="35" spans="1:55" x14ac:dyDescent="0.25">
      <c r="A35" s="2" t="s">
        <v>4</v>
      </c>
      <c r="B35" s="2" t="s">
        <v>185</v>
      </c>
      <c r="C35" s="2">
        <v>406034</v>
      </c>
      <c r="D35" s="2" t="s">
        <v>26</v>
      </c>
      <c r="E35" s="2">
        <v>42977</v>
      </c>
      <c r="F35" s="2" t="s">
        <v>144</v>
      </c>
      <c r="G35" s="2">
        <v>43449</v>
      </c>
      <c r="H35" s="2">
        <v>9224040</v>
      </c>
      <c r="I35" s="2">
        <v>0</v>
      </c>
      <c r="J35" s="2"/>
      <c r="K35" s="2">
        <v>3.5</v>
      </c>
      <c r="L35" s="2"/>
      <c r="M35" s="2">
        <v>43217</v>
      </c>
      <c r="N35" s="2">
        <v>43230</v>
      </c>
      <c r="O35" s="2"/>
      <c r="P35" s="2">
        <v>8</v>
      </c>
      <c r="Q35" s="2">
        <v>123787609</v>
      </c>
      <c r="R35" s="2">
        <v>0</v>
      </c>
      <c r="S35" s="2"/>
      <c r="T35" s="2"/>
      <c r="U35" s="2" t="s">
        <v>385</v>
      </c>
      <c r="V35" s="2" t="s">
        <v>275</v>
      </c>
      <c r="W35" s="2"/>
      <c r="X35" s="2">
        <v>0.87175000000000002</v>
      </c>
      <c r="Y35" s="2">
        <v>0</v>
      </c>
      <c r="Z35" s="2">
        <f>VLOOKUP(Z$1,ETAPAS!$A$2:$B$6,2,0)*$Q35</f>
        <v>13616636.99</v>
      </c>
      <c r="AA35" s="2">
        <f>VLOOKUP(AA$1,ETAPAS!$A$2:$B$6,2,0)*$Q35</f>
        <v>61770016.891000003</v>
      </c>
      <c r="AB35" s="2">
        <f>VLOOKUP(AB$1,ETAPAS!$A$2:$B$6,2,0)*$Q35</f>
        <v>9903008.7200000007</v>
      </c>
      <c r="AC35" s="2">
        <f>VLOOKUP(AC$1,ETAPAS!$A$2:$B$6,2,0)*$Q35</f>
        <v>27852212.025000002</v>
      </c>
      <c r="AD35" s="2">
        <f>VLOOKUP(AD$1,ETAPAS!$A$2:$B$6,2,0)*$Q35</f>
        <v>10645734.374</v>
      </c>
      <c r="AE35" s="2">
        <f>IFERROR(VLOOKUP($C35,'AVANCE REAL F2'!$C:$L,4+AE$1,0),"")</f>
        <v>0</v>
      </c>
      <c r="AF35" s="2">
        <f>IFERROR(VLOOKUP($C35,'AVANCE REAL F2'!$C:$L,4+AF$1,0),"")</f>
        <v>0</v>
      </c>
      <c r="AG35" s="2">
        <f>IFERROR(VLOOKUP($C35,'AVANCE REAL F2'!$C:$L,4+AG$1,0),"")</f>
        <v>0</v>
      </c>
      <c r="AH35" s="2">
        <f>IFERROR(VLOOKUP($C35,'AVANCE REAL F2'!$C:$L,4+AH$1,0),"")</f>
        <v>0</v>
      </c>
      <c r="AI35" s="2">
        <f>IFERROR(VLOOKUP($C35,'AVANCE REAL F2'!$C:$L,4+AI$1,0),"")</f>
        <v>0</v>
      </c>
      <c r="AJ35" s="2">
        <f>IFERROR(VLOOKUP(C35,CRONOGRAMAS!B:BD,40,0),"")</f>
        <v>0</v>
      </c>
      <c r="AK35" s="2">
        <f>IFERROR(VLOOKUP(C35,CRONOGRAMAS!B:BD,43,0),"")</f>
        <v>0</v>
      </c>
      <c r="AL35" s="2">
        <f>IFERROR(VLOOKUP(C35,CRONOGRAMAS!B:BD,46,0),"")</f>
        <v>0</v>
      </c>
      <c r="AM35" s="2">
        <f>IFERROR(VLOOKUP(C35,CRONOGRAMAS!B:BD,49,0),"")</f>
        <v>0</v>
      </c>
      <c r="AN35" s="2">
        <f>IFERROR(VLOOKUP(C35,CRONOGRAMAS!B:BD,52,0),"")</f>
        <v>0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>
        <f>IFERROR(VLOOKUP($C35,'AVANCE REAL F2'!$C:$AG,26+AY$1,0),0)</f>
        <v>0</v>
      </c>
      <c r="AZ35" s="2">
        <f>IFERROR(VLOOKUP($C35,'AVANCE REAL F2'!$C:$AG,26+AZ$1,0),0)</f>
        <v>0</v>
      </c>
      <c r="BA35" s="2">
        <f>IFERROR(VLOOKUP($C35,'AVANCE REAL F2'!$C:$AG,26+BA$1,0),0)</f>
        <v>0</v>
      </c>
      <c r="BB35" s="2">
        <f>IFERROR(VLOOKUP($C35,'AVANCE REAL F2'!$C:$AG,26+BB$1,0),0)</f>
        <v>0</v>
      </c>
      <c r="BC35" s="2">
        <f>IFERROR(VLOOKUP($C35,'AVANCE REAL F2'!$C:$AG,26+BC$1,0),0)</f>
        <v>0</v>
      </c>
    </row>
    <row r="36" spans="1:55" x14ac:dyDescent="0.25">
      <c r="A36" s="2" t="s">
        <v>5</v>
      </c>
      <c r="B36" s="2" t="s">
        <v>185</v>
      </c>
      <c r="C36" s="2">
        <v>406032</v>
      </c>
      <c r="D36" s="2" t="s">
        <v>5</v>
      </c>
      <c r="E36" s="2">
        <v>42879</v>
      </c>
      <c r="F36" s="2" t="s">
        <v>144</v>
      </c>
      <c r="G36" s="2">
        <v>42986</v>
      </c>
      <c r="H36" s="2">
        <v>12817990</v>
      </c>
      <c r="I36" s="2">
        <v>0</v>
      </c>
      <c r="J36" s="2"/>
      <c r="K36" s="2">
        <v>3.5</v>
      </c>
      <c r="L36" s="2"/>
      <c r="M36" s="2">
        <v>43063</v>
      </c>
      <c r="N36" s="2"/>
      <c r="O36" s="2"/>
      <c r="P36" s="2">
        <v>9</v>
      </c>
      <c r="Q36" s="2">
        <v>169634356</v>
      </c>
      <c r="R36" s="2">
        <v>0</v>
      </c>
      <c r="S36" s="2"/>
      <c r="T36" s="2"/>
      <c r="U36" s="2" t="s">
        <v>385</v>
      </c>
      <c r="V36" s="2" t="s">
        <v>275</v>
      </c>
      <c r="W36" s="2"/>
      <c r="X36" s="2">
        <v>0.82000000000000006</v>
      </c>
      <c r="Y36" s="2">
        <v>0</v>
      </c>
      <c r="Z36" s="2">
        <f>VLOOKUP(Z$1,ETAPAS!$A$2:$B$6,2,0)*$Q36</f>
        <v>18659779.16</v>
      </c>
      <c r="AA36" s="2">
        <f>VLOOKUP(AA$1,ETAPAS!$A$2:$B$6,2,0)*$Q36</f>
        <v>84647543.643999994</v>
      </c>
      <c r="AB36" s="2">
        <f>VLOOKUP(AB$1,ETAPAS!$A$2:$B$6,2,0)*$Q36</f>
        <v>13570748.48</v>
      </c>
      <c r="AC36" s="2">
        <f>VLOOKUP(AC$1,ETAPAS!$A$2:$B$6,2,0)*$Q36</f>
        <v>38167730.100000001</v>
      </c>
      <c r="AD36" s="2">
        <f>VLOOKUP(AD$1,ETAPAS!$A$2:$B$6,2,0)*$Q36</f>
        <v>14588554.615999999</v>
      </c>
      <c r="AE36" s="2">
        <f>IFERROR(VLOOKUP($C36,'AVANCE REAL F2'!$C:$L,4+AE$1,0),"")</f>
        <v>0</v>
      </c>
      <c r="AF36" s="2">
        <f>IFERROR(VLOOKUP($C36,'AVANCE REAL F2'!$C:$L,4+AF$1,0),"")</f>
        <v>0</v>
      </c>
      <c r="AG36" s="2">
        <f>IFERROR(VLOOKUP($C36,'AVANCE REAL F2'!$C:$L,4+AG$1,0),"")</f>
        <v>0</v>
      </c>
      <c r="AH36" s="2">
        <f>IFERROR(VLOOKUP($C36,'AVANCE REAL F2'!$C:$L,4+AH$1,0),"")</f>
        <v>0</v>
      </c>
      <c r="AI36" s="2">
        <f>IFERROR(VLOOKUP($C36,'AVANCE REAL F2'!$C:$L,4+AI$1,0),"")</f>
        <v>0</v>
      </c>
      <c r="AJ36" s="2">
        <f>IFERROR(VLOOKUP(C36,CRONOGRAMAS!B:BD,40,0),"")</f>
        <v>0</v>
      </c>
      <c r="AK36" s="2">
        <f>IFERROR(VLOOKUP(C36,CRONOGRAMAS!B:BD,43,0),"")</f>
        <v>0</v>
      </c>
      <c r="AL36" s="2">
        <f>IFERROR(VLOOKUP(C36,CRONOGRAMAS!B:BD,46,0),"")</f>
        <v>0</v>
      </c>
      <c r="AM36" s="2">
        <f>IFERROR(VLOOKUP(C36,CRONOGRAMAS!B:BD,49,0),"")</f>
        <v>0</v>
      </c>
      <c r="AN36" s="2">
        <f>IFERROR(VLOOKUP(C36,CRONOGRAMAS!B:BD,52,0),"")</f>
        <v>0</v>
      </c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>
        <f>IFERROR(VLOOKUP($C36,'AVANCE REAL F2'!$C:$AG,26+AY$1,0),0)</f>
        <v>0</v>
      </c>
      <c r="AZ36" s="2">
        <f>IFERROR(VLOOKUP($C36,'AVANCE REAL F2'!$C:$AG,26+AZ$1,0),0)</f>
        <v>0</v>
      </c>
      <c r="BA36" s="2">
        <f>IFERROR(VLOOKUP($C36,'AVANCE REAL F2'!$C:$AG,26+BA$1,0),0)</f>
        <v>0</v>
      </c>
      <c r="BB36" s="2">
        <f>IFERROR(VLOOKUP($C36,'AVANCE REAL F2'!$C:$AG,26+BB$1,0),0)</f>
        <v>0</v>
      </c>
      <c r="BC36" s="2">
        <f>IFERROR(VLOOKUP($C36,'AVANCE REAL F2'!$C:$AG,26+BC$1,0),0)</f>
        <v>0</v>
      </c>
    </row>
    <row r="37" spans="1:55" x14ac:dyDescent="0.25">
      <c r="A37" s="2" t="s">
        <v>6</v>
      </c>
      <c r="B37" s="2" t="s">
        <v>185</v>
      </c>
      <c r="C37" s="2">
        <v>406030</v>
      </c>
      <c r="D37" s="2" t="s">
        <v>27</v>
      </c>
      <c r="E37" s="2">
        <v>42879</v>
      </c>
      <c r="F37" s="2" t="s">
        <v>100</v>
      </c>
      <c r="G37" s="2">
        <v>43046</v>
      </c>
      <c r="H37" s="2">
        <v>16411252</v>
      </c>
      <c r="I37" s="2">
        <v>0</v>
      </c>
      <c r="J37" s="2"/>
      <c r="K37" s="2">
        <v>3.5</v>
      </c>
      <c r="L37" s="2"/>
      <c r="M37" s="2"/>
      <c r="N37" s="2"/>
      <c r="O37" s="2"/>
      <c r="P37" s="2">
        <v>10</v>
      </c>
      <c r="Q37" s="2">
        <v>183686113</v>
      </c>
      <c r="R37" s="2">
        <v>0</v>
      </c>
      <c r="S37" s="2"/>
      <c r="T37" s="2"/>
      <c r="U37" s="2" t="s">
        <v>385</v>
      </c>
      <c r="V37" s="2" t="s">
        <v>275</v>
      </c>
      <c r="W37" s="2"/>
      <c r="X37" s="2">
        <v>0.64989999999999992</v>
      </c>
      <c r="Y37" s="2">
        <v>0</v>
      </c>
      <c r="Z37" s="2">
        <f>VLOOKUP(Z$1,ETAPAS!$A$2:$B$6,2,0)*$Q37</f>
        <v>20205472.43</v>
      </c>
      <c r="AA37" s="2">
        <f>VLOOKUP(AA$1,ETAPAS!$A$2:$B$6,2,0)*$Q37</f>
        <v>91659370.386999995</v>
      </c>
      <c r="AB37" s="2">
        <f>VLOOKUP(AB$1,ETAPAS!$A$2:$B$6,2,0)*$Q37</f>
        <v>14694889.040000001</v>
      </c>
      <c r="AC37" s="2">
        <f>VLOOKUP(AC$1,ETAPAS!$A$2:$B$6,2,0)*$Q37</f>
        <v>41329375.425000004</v>
      </c>
      <c r="AD37" s="2">
        <f>VLOOKUP(AD$1,ETAPAS!$A$2:$B$6,2,0)*$Q37</f>
        <v>15797005.717999998</v>
      </c>
      <c r="AE37" s="2">
        <f>IFERROR(VLOOKUP($C37,'AVANCE REAL F2'!$C:$L,4+AE$1,0),"")</f>
        <v>0</v>
      </c>
      <c r="AF37" s="2">
        <f>IFERROR(VLOOKUP($C37,'AVANCE REAL F2'!$C:$L,4+AF$1,0),"")</f>
        <v>0</v>
      </c>
      <c r="AG37" s="2">
        <f>IFERROR(VLOOKUP($C37,'AVANCE REAL F2'!$C:$L,4+AG$1,0),"")</f>
        <v>0</v>
      </c>
      <c r="AH37" s="2">
        <f>IFERROR(VLOOKUP($C37,'AVANCE REAL F2'!$C:$L,4+AH$1,0),"")</f>
        <v>0</v>
      </c>
      <c r="AI37" s="2">
        <f>IFERROR(VLOOKUP($C37,'AVANCE REAL F2'!$C:$L,4+AI$1,0),"")</f>
        <v>0</v>
      </c>
      <c r="AJ37" s="2">
        <f>IFERROR(VLOOKUP(C37,CRONOGRAMAS!B:BD,40,0),"")</f>
        <v>0</v>
      </c>
      <c r="AK37" s="2">
        <f>IFERROR(VLOOKUP(C37,CRONOGRAMAS!B:BD,43,0),"")</f>
        <v>0</v>
      </c>
      <c r="AL37" s="2">
        <f>IFERROR(VLOOKUP(C37,CRONOGRAMAS!B:BD,46,0),"")</f>
        <v>0</v>
      </c>
      <c r="AM37" s="2">
        <f>IFERROR(VLOOKUP(C37,CRONOGRAMAS!B:BD,49,0),"")</f>
        <v>0</v>
      </c>
      <c r="AN37" s="2">
        <f>IFERROR(VLOOKUP(C37,CRONOGRAMAS!B:BD,52,0),"")</f>
        <v>0</v>
      </c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>
        <f>IFERROR(VLOOKUP($C37,'AVANCE REAL F2'!$C:$AG,26+AY$1,0),0)</f>
        <v>0</v>
      </c>
      <c r="AZ37" s="2">
        <f>IFERROR(VLOOKUP($C37,'AVANCE REAL F2'!$C:$AG,26+AZ$1,0),0)</f>
        <v>0</v>
      </c>
      <c r="BA37" s="2">
        <f>IFERROR(VLOOKUP($C37,'AVANCE REAL F2'!$C:$AG,26+BA$1,0),0)</f>
        <v>0</v>
      </c>
      <c r="BB37" s="2">
        <f>IFERROR(VLOOKUP($C37,'AVANCE REAL F2'!$C:$AG,26+BB$1,0),0)</f>
        <v>0</v>
      </c>
      <c r="BC37" s="2">
        <f>IFERROR(VLOOKUP($C37,'AVANCE REAL F2'!$C:$AG,26+BC$1,0),0)</f>
        <v>0</v>
      </c>
    </row>
    <row r="38" spans="1:55" x14ac:dyDescent="0.25">
      <c r="A38" s="2" t="s">
        <v>7</v>
      </c>
      <c r="B38" s="2" t="s">
        <v>329</v>
      </c>
      <c r="C38" s="2">
        <v>406037</v>
      </c>
      <c r="D38" s="2" t="s">
        <v>28</v>
      </c>
      <c r="E38" s="2">
        <v>43005</v>
      </c>
      <c r="F38" s="2" t="s">
        <v>100</v>
      </c>
      <c r="G38" s="2">
        <v>43111</v>
      </c>
      <c r="H38" s="2">
        <v>25589292</v>
      </c>
      <c r="I38" s="2">
        <v>0</v>
      </c>
      <c r="J38" s="2"/>
      <c r="K38" s="2">
        <v>3.5</v>
      </c>
      <c r="L38" s="2"/>
      <c r="M38" s="2">
        <v>43203</v>
      </c>
      <c r="N38" s="2">
        <v>43249</v>
      </c>
      <c r="O38" s="2"/>
      <c r="P38" s="2">
        <v>12</v>
      </c>
      <c r="Q38" s="2">
        <v>299004153</v>
      </c>
      <c r="R38" s="2">
        <v>0</v>
      </c>
      <c r="S38" s="2"/>
      <c r="T38" s="2"/>
      <c r="U38" s="2" t="s">
        <v>385</v>
      </c>
      <c r="V38" s="2" t="s">
        <v>275</v>
      </c>
      <c r="W38" s="2"/>
      <c r="X38" s="2">
        <v>0.99999999999999989</v>
      </c>
      <c r="Y38" s="2">
        <v>0</v>
      </c>
      <c r="Z38" s="2">
        <f>VLOOKUP(Z$1,ETAPAS!$A$2:$B$6,2,0)*$Q38</f>
        <v>32890456.830000002</v>
      </c>
      <c r="AA38" s="2">
        <f>VLOOKUP(AA$1,ETAPAS!$A$2:$B$6,2,0)*$Q38</f>
        <v>149203072.347</v>
      </c>
      <c r="AB38" s="2">
        <f>VLOOKUP(AB$1,ETAPAS!$A$2:$B$6,2,0)*$Q38</f>
        <v>23920332.240000002</v>
      </c>
      <c r="AC38" s="2">
        <f>VLOOKUP(AC$1,ETAPAS!$A$2:$B$6,2,0)*$Q38</f>
        <v>67275934.424999997</v>
      </c>
      <c r="AD38" s="2">
        <f>VLOOKUP(AD$1,ETAPAS!$A$2:$B$6,2,0)*$Q38</f>
        <v>25714357.157999996</v>
      </c>
      <c r="AE38" s="2">
        <f>IFERROR(VLOOKUP($C38,'AVANCE REAL F2'!$C:$L,4+AE$1,0),"")</f>
        <v>0</v>
      </c>
      <c r="AF38" s="2">
        <f>IFERROR(VLOOKUP($C38,'AVANCE REAL F2'!$C:$L,4+AF$1,0),"")</f>
        <v>0</v>
      </c>
      <c r="AG38" s="2">
        <f>IFERROR(VLOOKUP($C38,'AVANCE REAL F2'!$C:$L,4+AG$1,0),"")</f>
        <v>0</v>
      </c>
      <c r="AH38" s="2">
        <f>IFERROR(VLOOKUP($C38,'AVANCE REAL F2'!$C:$L,4+AH$1,0),"")</f>
        <v>0</v>
      </c>
      <c r="AI38" s="2">
        <f>IFERROR(VLOOKUP($C38,'AVANCE REAL F2'!$C:$L,4+AI$1,0),"")</f>
        <v>0</v>
      </c>
      <c r="AJ38" s="2">
        <f>IFERROR(VLOOKUP(C38,CRONOGRAMAS!B:BD,40,0),"")</f>
        <v>0</v>
      </c>
      <c r="AK38" s="2">
        <f>IFERROR(VLOOKUP(C38,CRONOGRAMAS!B:BD,43,0),"")</f>
        <v>0</v>
      </c>
      <c r="AL38" s="2">
        <f>IFERROR(VLOOKUP(C38,CRONOGRAMAS!B:BD,46,0),"")</f>
        <v>0</v>
      </c>
      <c r="AM38" s="2">
        <f>IFERROR(VLOOKUP(C38,CRONOGRAMAS!B:BD,49,0),"")</f>
        <v>0</v>
      </c>
      <c r="AN38" s="2">
        <f>IFERROR(VLOOKUP(C38,CRONOGRAMAS!B:BD,52,0),"")</f>
        <v>0</v>
      </c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>
        <f>IFERROR(VLOOKUP($C38,'AVANCE REAL F2'!$C:$AG,26+AY$1,0),0)</f>
        <v>0</v>
      </c>
      <c r="AZ38" s="2">
        <f>IFERROR(VLOOKUP($C38,'AVANCE REAL F2'!$C:$AG,26+AZ$1,0),0)</f>
        <v>0</v>
      </c>
      <c r="BA38" s="2">
        <f>IFERROR(VLOOKUP($C38,'AVANCE REAL F2'!$C:$AG,26+BA$1,0),0)</f>
        <v>0</v>
      </c>
      <c r="BB38" s="2">
        <f>IFERROR(VLOOKUP($C38,'AVANCE REAL F2'!$C:$AG,26+BB$1,0),0)</f>
        <v>0</v>
      </c>
      <c r="BC38" s="2">
        <f>IFERROR(VLOOKUP($C38,'AVANCE REAL F2'!$C:$AG,26+BC$1,0),0)</f>
        <v>0</v>
      </c>
    </row>
    <row r="39" spans="1:55" x14ac:dyDescent="0.25">
      <c r="A39" s="2" t="s">
        <v>22</v>
      </c>
      <c r="B39" s="2" t="s">
        <v>185</v>
      </c>
      <c r="C39" s="2"/>
      <c r="D39" s="2" t="s">
        <v>54</v>
      </c>
      <c r="E39" s="2" t="s">
        <v>426</v>
      </c>
      <c r="F39" s="2"/>
      <c r="G39" s="2"/>
      <c r="H39" s="2"/>
      <c r="I39" s="2">
        <v>0</v>
      </c>
      <c r="J39" s="2"/>
      <c r="K39" s="2"/>
      <c r="L39" s="2"/>
      <c r="M39" s="2"/>
      <c r="N39" s="2"/>
      <c r="O39" s="2"/>
      <c r="P39" s="2"/>
      <c r="Q39" s="2"/>
      <c r="R39" s="2">
        <v>0</v>
      </c>
      <c r="S39" s="2"/>
      <c r="T39" s="2"/>
      <c r="U39" s="2" t="s">
        <v>384</v>
      </c>
      <c r="V39" s="2" t="s">
        <v>384</v>
      </c>
      <c r="W39" s="2"/>
      <c r="X39" s="2" t="s">
        <v>384</v>
      </c>
      <c r="Y39" s="2" t="s">
        <v>384</v>
      </c>
      <c r="Z39" s="2">
        <f>VLOOKUP(Z$1,ETAPAS!$A$2:$B$6,2,0)*$Q39</f>
        <v>0</v>
      </c>
      <c r="AA39" s="2">
        <f>VLOOKUP(AA$1,ETAPAS!$A$2:$B$6,2,0)*$Q39</f>
        <v>0</v>
      </c>
      <c r="AB39" s="2">
        <f>VLOOKUP(AB$1,ETAPAS!$A$2:$B$6,2,0)*$Q39</f>
        <v>0</v>
      </c>
      <c r="AC39" s="2">
        <f>VLOOKUP(AC$1,ETAPAS!$A$2:$B$6,2,0)*$Q39</f>
        <v>0</v>
      </c>
      <c r="AD39" s="2">
        <f>VLOOKUP(AD$1,ETAPAS!$A$2:$B$6,2,0)*$Q39</f>
        <v>0</v>
      </c>
      <c r="AE39" s="2" t="str">
        <f>IFERROR(VLOOKUP($C39,'AVANCE REAL F2'!$C:$L,4+AE$1,0),"")</f>
        <v/>
      </c>
      <c r="AF39" s="2" t="str">
        <f>IFERROR(VLOOKUP($C39,'AVANCE REAL F2'!$C:$L,4+AF$1,0),"")</f>
        <v/>
      </c>
      <c r="AG39" s="2" t="str">
        <f>IFERROR(VLOOKUP($C39,'AVANCE REAL F2'!$C:$L,4+AG$1,0),"")</f>
        <v/>
      </c>
      <c r="AH39" s="2" t="str">
        <f>IFERROR(VLOOKUP($C39,'AVANCE REAL F2'!$C:$L,4+AH$1,0),"")</f>
        <v/>
      </c>
      <c r="AI39" s="2" t="str">
        <f>IFERROR(VLOOKUP($C39,'AVANCE REAL F2'!$C:$L,4+AI$1,0),"")</f>
        <v/>
      </c>
      <c r="AJ39" s="2" t="str">
        <f>IFERROR(VLOOKUP(C39,CRONOGRAMAS!B:BD,40,0),"")</f>
        <v/>
      </c>
      <c r="AK39" s="2" t="str">
        <f>IFERROR(VLOOKUP(C39,CRONOGRAMAS!B:BD,43,0),"")</f>
        <v/>
      </c>
      <c r="AL39" s="2" t="str">
        <f>IFERROR(VLOOKUP(C39,CRONOGRAMAS!B:BD,46,0),"")</f>
        <v/>
      </c>
      <c r="AM39" s="2" t="str">
        <f>IFERROR(VLOOKUP(C39,CRONOGRAMAS!B:BD,49,0),"")</f>
        <v/>
      </c>
      <c r="AN39" s="2" t="str">
        <f>IFERROR(VLOOKUP(C39,CRONOGRAMAS!B:BD,52,0),"")</f>
        <v/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>
        <f>IFERROR(VLOOKUP($C39,'AVANCE REAL F2'!$C:$AG,26+AY$1,0),0)</f>
        <v>0</v>
      </c>
      <c r="AZ39" s="2">
        <f>IFERROR(VLOOKUP($C39,'AVANCE REAL F2'!$C:$AG,26+AZ$1,0),0)</f>
        <v>0</v>
      </c>
      <c r="BA39" s="2">
        <f>IFERROR(VLOOKUP($C39,'AVANCE REAL F2'!$C:$AG,26+BA$1,0),0)</f>
        <v>0</v>
      </c>
      <c r="BB39" s="2">
        <f>IFERROR(VLOOKUP($C39,'AVANCE REAL F2'!$C:$AG,26+BB$1,0),0)</f>
        <v>0</v>
      </c>
      <c r="BC39" s="2">
        <f>IFERROR(VLOOKUP($C39,'AVANCE REAL F2'!$C:$AG,26+BC$1,0),0)</f>
        <v>0</v>
      </c>
    </row>
    <row r="40" spans="1:55" x14ac:dyDescent="0.25">
      <c r="A40" s="2" t="s">
        <v>240</v>
      </c>
      <c r="B40" s="2" t="s">
        <v>329</v>
      </c>
      <c r="C40" s="2">
        <v>406039</v>
      </c>
      <c r="D40" s="2" t="s">
        <v>252</v>
      </c>
      <c r="E40" s="2">
        <v>42944</v>
      </c>
      <c r="F40" s="2" t="s">
        <v>144</v>
      </c>
      <c r="G40" s="2">
        <v>43051</v>
      </c>
      <c r="H40" s="2">
        <v>30578677</v>
      </c>
      <c r="I40" s="2">
        <v>0</v>
      </c>
      <c r="J40" s="2"/>
      <c r="K40" s="2">
        <v>3.5</v>
      </c>
      <c r="L40" s="2">
        <v>43348</v>
      </c>
      <c r="M40" s="2">
        <v>43243</v>
      </c>
      <c r="N40" s="2">
        <v>43252</v>
      </c>
      <c r="O40" s="2"/>
      <c r="P40" s="2">
        <v>12</v>
      </c>
      <c r="Q40" s="2">
        <v>287206933</v>
      </c>
      <c r="R40" s="2">
        <v>0</v>
      </c>
      <c r="S40" s="2"/>
      <c r="T40" s="2"/>
      <c r="U40" s="2" t="s">
        <v>274</v>
      </c>
      <c r="V40" s="15" t="s">
        <v>386</v>
      </c>
      <c r="W40" s="2"/>
      <c r="X40" s="2">
        <v>0.99999999999999989</v>
      </c>
      <c r="Y40" s="2">
        <v>0.1215</v>
      </c>
      <c r="Z40" s="2">
        <f>VLOOKUP(Z$1,ETAPAS!$A$2:$B$6,2,0)*$Q40</f>
        <v>31592762.629999999</v>
      </c>
      <c r="AA40" s="2">
        <f>VLOOKUP(AA$1,ETAPAS!$A$2:$B$6,2,0)*$Q40</f>
        <v>143316259.567</v>
      </c>
      <c r="AB40" s="2">
        <f>VLOOKUP(AB$1,ETAPAS!$A$2:$B$6,2,0)*$Q40</f>
        <v>22976554.640000001</v>
      </c>
      <c r="AC40" s="2">
        <f>VLOOKUP(AC$1,ETAPAS!$A$2:$B$6,2,0)*$Q40</f>
        <v>64621559.925000004</v>
      </c>
      <c r="AD40" s="2">
        <f>VLOOKUP(AD$1,ETAPAS!$A$2:$B$6,2,0)*$Q40</f>
        <v>24699796.237999998</v>
      </c>
      <c r="AE40" s="2">
        <f>IFERROR(VLOOKUP($C40,'AVANCE REAL F2'!$C:$L,4+AE$1,0),"")</f>
        <v>43525</v>
      </c>
      <c r="AF40" s="2">
        <f>IFERROR(VLOOKUP($C40,'AVANCE REAL F2'!$C:$L,4+AF$1,0),"")</f>
        <v>43540</v>
      </c>
      <c r="AG40" s="2">
        <f>IFERROR(VLOOKUP($C40,'AVANCE REAL F2'!$C:$L,4+AG$1,0),"")</f>
        <v>43547</v>
      </c>
      <c r="AH40" s="2">
        <f>IFERROR(VLOOKUP($C40,'AVANCE REAL F2'!$C:$L,4+AH$1,0),"")</f>
        <v>0</v>
      </c>
      <c r="AI40" s="2">
        <f>IFERROR(VLOOKUP($C40,'AVANCE REAL F2'!$C:$L,4+AI$1,0),"")</f>
        <v>0</v>
      </c>
      <c r="AJ40" s="2">
        <f>IFERROR(VLOOKUP(C40,CRONOGRAMAS!B:BD,40,0),"")</f>
        <v>0</v>
      </c>
      <c r="AK40" s="2">
        <f>IFERROR(VLOOKUP(C40,CRONOGRAMAS!B:BD,43,0),"")</f>
        <v>0</v>
      </c>
      <c r="AL40" s="2">
        <f>IFERROR(VLOOKUP(C40,CRONOGRAMAS!B:BD,46,0),"")</f>
        <v>0</v>
      </c>
      <c r="AM40" s="2">
        <f>IFERROR(VLOOKUP(C40,CRONOGRAMAS!B:BD,49,0),"")</f>
        <v>0</v>
      </c>
      <c r="AN40" s="2">
        <f>IFERROR(VLOOKUP(C40,CRONOGRAMAS!B:BD,52,0),"")</f>
        <v>0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>
        <f>IFERROR(VLOOKUP($C40,'AVANCE REAL F2'!$C:$AG,26+AY$1,0),0)</f>
        <v>1</v>
      </c>
      <c r="AZ40" s="2">
        <f>IFERROR(VLOOKUP($C40,'AVANCE REAL F2'!$C:$AG,26+AZ$1,0),0)</f>
        <v>1.9800000000000002E-2</v>
      </c>
      <c r="BA40" s="2">
        <f>IFERROR(VLOOKUP($C40,'AVANCE REAL F2'!$C:$AG,26+BA$1,0),0)</f>
        <v>0</v>
      </c>
      <c r="BB40" s="2">
        <f>IFERROR(VLOOKUP($C40,'AVANCE REAL F2'!$C:$AG,26+BB$1,0),0)</f>
        <v>0</v>
      </c>
      <c r="BC40" s="2">
        <f>IFERROR(VLOOKUP($C40,'AVANCE REAL F2'!$C:$AG,26+BC$1,0),0)</f>
        <v>2.0800000000000003E-2</v>
      </c>
    </row>
    <row r="41" spans="1:55" x14ac:dyDescent="0.25">
      <c r="A41" s="2" t="s">
        <v>8</v>
      </c>
      <c r="B41" s="2" t="s">
        <v>329</v>
      </c>
      <c r="C41" s="2">
        <v>406065</v>
      </c>
      <c r="D41" s="2" t="s">
        <v>29</v>
      </c>
      <c r="E41" s="2">
        <v>43056</v>
      </c>
      <c r="F41" s="2" t="s">
        <v>100</v>
      </c>
      <c r="G41" s="2">
        <v>43163</v>
      </c>
      <c r="H41" s="2">
        <v>18496962</v>
      </c>
      <c r="I41" s="2">
        <v>0</v>
      </c>
      <c r="J41" s="2"/>
      <c r="K41" s="2">
        <v>3.5</v>
      </c>
      <c r="L41" s="2"/>
      <c r="M41" s="2">
        <v>43178</v>
      </c>
      <c r="N41" s="2"/>
      <c r="O41" s="2"/>
      <c r="P41" s="2">
        <v>10</v>
      </c>
      <c r="Q41" s="2">
        <v>197490795</v>
      </c>
      <c r="R41" s="2">
        <v>0</v>
      </c>
      <c r="S41" s="2"/>
      <c r="T41" s="2"/>
      <c r="U41" s="2" t="s">
        <v>385</v>
      </c>
      <c r="V41" s="2" t="s">
        <v>275</v>
      </c>
      <c r="W41" s="2"/>
      <c r="X41" s="2">
        <v>0.91539999999999999</v>
      </c>
      <c r="Y41" s="2">
        <v>0</v>
      </c>
      <c r="Z41" s="2">
        <f>VLOOKUP(Z$1,ETAPAS!$A$2:$B$6,2,0)*$Q41</f>
        <v>21723987.449999999</v>
      </c>
      <c r="AA41" s="2">
        <f>VLOOKUP(AA$1,ETAPAS!$A$2:$B$6,2,0)*$Q41</f>
        <v>98547906.704999998</v>
      </c>
      <c r="AB41" s="2">
        <f>VLOOKUP(AB$1,ETAPAS!$A$2:$B$6,2,0)*$Q41</f>
        <v>15799263.6</v>
      </c>
      <c r="AC41" s="2">
        <f>VLOOKUP(AC$1,ETAPAS!$A$2:$B$6,2,0)*$Q41</f>
        <v>44435428.875</v>
      </c>
      <c r="AD41" s="2">
        <f>VLOOKUP(AD$1,ETAPAS!$A$2:$B$6,2,0)*$Q41</f>
        <v>16984208.369999997</v>
      </c>
      <c r="AE41" s="2">
        <f>IFERROR(VLOOKUP($C41,'AVANCE REAL F2'!$C:$L,4+AE$1,0),"")</f>
        <v>0</v>
      </c>
      <c r="AF41" s="2">
        <f>IFERROR(VLOOKUP($C41,'AVANCE REAL F2'!$C:$L,4+AF$1,0),"")</f>
        <v>0</v>
      </c>
      <c r="AG41" s="2">
        <f>IFERROR(VLOOKUP($C41,'AVANCE REAL F2'!$C:$L,4+AG$1,0),"")</f>
        <v>0</v>
      </c>
      <c r="AH41" s="2">
        <f>IFERROR(VLOOKUP($C41,'AVANCE REAL F2'!$C:$L,4+AH$1,0),"")</f>
        <v>0</v>
      </c>
      <c r="AI41" s="2">
        <f>IFERROR(VLOOKUP($C41,'AVANCE REAL F2'!$C:$L,4+AI$1,0),"")</f>
        <v>0</v>
      </c>
      <c r="AJ41" s="2">
        <f>IFERROR(VLOOKUP(C41,CRONOGRAMAS!B:BD,40,0),"")</f>
        <v>0</v>
      </c>
      <c r="AK41" s="2">
        <f>IFERROR(VLOOKUP(C41,CRONOGRAMAS!B:BD,43,0),"")</f>
        <v>0</v>
      </c>
      <c r="AL41" s="2">
        <f>IFERROR(VLOOKUP(C41,CRONOGRAMAS!B:BD,46,0),"")</f>
        <v>0</v>
      </c>
      <c r="AM41" s="2">
        <f>IFERROR(VLOOKUP(C41,CRONOGRAMAS!B:BD,49,0),"")</f>
        <v>0</v>
      </c>
      <c r="AN41" s="2">
        <f>IFERROR(VLOOKUP(C41,CRONOGRAMAS!B:BD,52,0),"")</f>
        <v>0</v>
      </c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>
        <f>IFERROR(VLOOKUP($C41,'AVANCE REAL F2'!$C:$AG,26+AY$1,0),0)</f>
        <v>0</v>
      </c>
      <c r="AZ41" s="2">
        <f>IFERROR(VLOOKUP($C41,'AVANCE REAL F2'!$C:$AG,26+AZ$1,0),0)</f>
        <v>0</v>
      </c>
      <c r="BA41" s="2">
        <f>IFERROR(VLOOKUP($C41,'AVANCE REAL F2'!$C:$AG,26+BA$1,0),0)</f>
        <v>0</v>
      </c>
      <c r="BB41" s="2">
        <f>IFERROR(VLOOKUP($C41,'AVANCE REAL F2'!$C:$AG,26+BB$1,0),0)</f>
        <v>0</v>
      </c>
      <c r="BC41" s="2">
        <f>IFERROR(VLOOKUP($C41,'AVANCE REAL F2'!$C:$AG,26+BC$1,0),0)</f>
        <v>0</v>
      </c>
    </row>
    <row r="42" spans="1:55" x14ac:dyDescent="0.25">
      <c r="A42" s="2" t="s">
        <v>9</v>
      </c>
      <c r="B42" s="2" t="s">
        <v>185</v>
      </c>
      <c r="C42" s="2">
        <v>406041</v>
      </c>
      <c r="D42" s="2" t="s">
        <v>30</v>
      </c>
      <c r="E42" s="2">
        <v>43004</v>
      </c>
      <c r="F42" s="2" t="s">
        <v>100</v>
      </c>
      <c r="G42" s="2">
        <v>43110</v>
      </c>
      <c r="H42" s="2">
        <v>10707369</v>
      </c>
      <c r="I42" s="2">
        <v>0</v>
      </c>
      <c r="J42" s="2"/>
      <c r="K42" s="2">
        <v>3.5</v>
      </c>
      <c r="L42" s="2"/>
      <c r="M42" s="2">
        <v>43220</v>
      </c>
      <c r="N42" s="2" t="s">
        <v>271</v>
      </c>
      <c r="O42" s="2"/>
      <c r="P42" s="2">
        <v>8</v>
      </c>
      <c r="Q42" s="2">
        <v>134846768</v>
      </c>
      <c r="R42" s="2">
        <v>0</v>
      </c>
      <c r="S42" s="2"/>
      <c r="T42" s="2"/>
      <c r="U42" s="2" t="s">
        <v>385</v>
      </c>
      <c r="V42" s="2" t="s">
        <v>275</v>
      </c>
      <c r="W42" s="2"/>
      <c r="X42" s="2">
        <v>0.9504999999999999</v>
      </c>
      <c r="Y42" s="2">
        <v>0</v>
      </c>
      <c r="Z42" s="2">
        <f>VLOOKUP(Z$1,ETAPAS!$A$2:$B$6,2,0)*$Q42</f>
        <v>14833144.48</v>
      </c>
      <c r="AA42" s="2">
        <f>VLOOKUP(AA$1,ETAPAS!$A$2:$B$6,2,0)*$Q42</f>
        <v>67288537.231999993</v>
      </c>
      <c r="AB42" s="2">
        <f>VLOOKUP(AB$1,ETAPAS!$A$2:$B$6,2,0)*$Q42</f>
        <v>10787741.439999999</v>
      </c>
      <c r="AC42" s="2">
        <f>VLOOKUP(AC$1,ETAPAS!$A$2:$B$6,2,0)*$Q42</f>
        <v>30340522.800000001</v>
      </c>
      <c r="AD42" s="2">
        <f>VLOOKUP(AD$1,ETAPAS!$A$2:$B$6,2,0)*$Q42</f>
        <v>11596822.047999999</v>
      </c>
      <c r="AE42" s="2">
        <f>IFERROR(VLOOKUP($C42,'AVANCE REAL F2'!$C:$L,4+AE$1,0),"")</f>
        <v>0</v>
      </c>
      <c r="AF42" s="2">
        <f>IFERROR(VLOOKUP($C42,'AVANCE REAL F2'!$C:$L,4+AF$1,0),"")</f>
        <v>0</v>
      </c>
      <c r="AG42" s="2">
        <f>IFERROR(VLOOKUP($C42,'AVANCE REAL F2'!$C:$L,4+AG$1,0),"")</f>
        <v>0</v>
      </c>
      <c r="AH42" s="2">
        <f>IFERROR(VLOOKUP($C42,'AVANCE REAL F2'!$C:$L,4+AH$1,0),"")</f>
        <v>0</v>
      </c>
      <c r="AI42" s="2">
        <f>IFERROR(VLOOKUP($C42,'AVANCE REAL F2'!$C:$L,4+AI$1,0),"")</f>
        <v>0</v>
      </c>
      <c r="AJ42" s="2">
        <f>IFERROR(VLOOKUP(C42,CRONOGRAMAS!B:BD,40,0),"")</f>
        <v>0</v>
      </c>
      <c r="AK42" s="2">
        <f>IFERROR(VLOOKUP(C42,CRONOGRAMAS!B:BD,43,0),"")</f>
        <v>0</v>
      </c>
      <c r="AL42" s="2">
        <f>IFERROR(VLOOKUP(C42,CRONOGRAMAS!B:BD,46,0),"")</f>
        <v>0</v>
      </c>
      <c r="AM42" s="2">
        <f>IFERROR(VLOOKUP(C42,CRONOGRAMAS!B:BD,49,0),"")</f>
        <v>0</v>
      </c>
      <c r="AN42" s="2">
        <f>IFERROR(VLOOKUP(C42,CRONOGRAMAS!B:BD,52,0),"")</f>
        <v>0</v>
      </c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>
        <f>IFERROR(VLOOKUP($C42,'AVANCE REAL F2'!$C:$AG,26+AY$1,0),0)</f>
        <v>0</v>
      </c>
      <c r="AZ42" s="2">
        <f>IFERROR(VLOOKUP($C42,'AVANCE REAL F2'!$C:$AG,26+AZ$1,0),0)</f>
        <v>0</v>
      </c>
      <c r="BA42" s="2">
        <f>IFERROR(VLOOKUP($C42,'AVANCE REAL F2'!$C:$AG,26+BA$1,0),0)</f>
        <v>0</v>
      </c>
      <c r="BB42" s="2">
        <f>IFERROR(VLOOKUP($C42,'AVANCE REAL F2'!$C:$AG,26+BB$1,0),0)</f>
        <v>0</v>
      </c>
      <c r="BC42" s="2">
        <f>IFERROR(VLOOKUP($C42,'AVANCE REAL F2'!$C:$AG,26+BC$1,0),0)</f>
        <v>0</v>
      </c>
    </row>
    <row r="43" spans="1:55" x14ac:dyDescent="0.25">
      <c r="A43" s="2" t="s">
        <v>10</v>
      </c>
      <c r="B43" s="2" t="s">
        <v>329</v>
      </c>
      <c r="C43" s="2">
        <v>406044</v>
      </c>
      <c r="D43" s="2" t="s">
        <v>31</v>
      </c>
      <c r="E43" s="2">
        <v>42976</v>
      </c>
      <c r="F43" s="2" t="s">
        <v>144</v>
      </c>
      <c r="G43" s="2">
        <v>43083</v>
      </c>
      <c r="H43" s="2">
        <v>24780226</v>
      </c>
      <c r="I43" s="2">
        <v>0</v>
      </c>
      <c r="J43" s="2"/>
      <c r="K43" s="2">
        <v>3.5</v>
      </c>
      <c r="L43" s="2"/>
      <c r="M43" s="2">
        <v>43098</v>
      </c>
      <c r="N43" s="2"/>
      <c r="O43" s="2"/>
      <c r="P43" s="2">
        <v>11</v>
      </c>
      <c r="Q43" s="2">
        <v>256220741</v>
      </c>
      <c r="R43" s="2">
        <v>0</v>
      </c>
      <c r="S43" s="2"/>
      <c r="T43" s="2"/>
      <c r="U43" s="2" t="s">
        <v>385</v>
      </c>
      <c r="V43" s="2" t="s">
        <v>275</v>
      </c>
      <c r="W43" s="2"/>
      <c r="X43" s="2">
        <v>0.8911</v>
      </c>
      <c r="Y43" s="2">
        <v>0</v>
      </c>
      <c r="Z43" s="2">
        <f>VLOOKUP(Z$1,ETAPAS!$A$2:$B$6,2,0)*$Q43</f>
        <v>28184281.510000002</v>
      </c>
      <c r="AA43" s="2">
        <f>VLOOKUP(AA$1,ETAPAS!$A$2:$B$6,2,0)*$Q43</f>
        <v>127854149.759</v>
      </c>
      <c r="AB43" s="2">
        <f>VLOOKUP(AB$1,ETAPAS!$A$2:$B$6,2,0)*$Q43</f>
        <v>20497659.280000001</v>
      </c>
      <c r="AC43" s="2">
        <f>VLOOKUP(AC$1,ETAPAS!$A$2:$B$6,2,0)*$Q43</f>
        <v>57649666.725000001</v>
      </c>
      <c r="AD43" s="2">
        <f>VLOOKUP(AD$1,ETAPAS!$A$2:$B$6,2,0)*$Q43</f>
        <v>22034983.726</v>
      </c>
      <c r="AE43" s="2">
        <f>IFERROR(VLOOKUP($C43,'AVANCE REAL F2'!$C:$L,4+AE$1,0),"")</f>
        <v>0</v>
      </c>
      <c r="AF43" s="2">
        <f>IFERROR(VLOOKUP($C43,'AVANCE REAL F2'!$C:$L,4+AF$1,0),"")</f>
        <v>0</v>
      </c>
      <c r="AG43" s="2">
        <f>IFERROR(VLOOKUP($C43,'AVANCE REAL F2'!$C:$L,4+AG$1,0),"")</f>
        <v>0</v>
      </c>
      <c r="AH43" s="2">
        <f>IFERROR(VLOOKUP($C43,'AVANCE REAL F2'!$C:$L,4+AH$1,0),"")</f>
        <v>0</v>
      </c>
      <c r="AI43" s="2">
        <f>IFERROR(VLOOKUP($C43,'AVANCE REAL F2'!$C:$L,4+AI$1,0),"")</f>
        <v>0</v>
      </c>
      <c r="AJ43" s="2">
        <f>IFERROR(VLOOKUP(C43,CRONOGRAMAS!B:BD,40,0),"")</f>
        <v>0</v>
      </c>
      <c r="AK43" s="2">
        <f>IFERROR(VLOOKUP(C43,CRONOGRAMAS!B:BD,43,0),"")</f>
        <v>0</v>
      </c>
      <c r="AL43" s="2">
        <f>IFERROR(VLOOKUP(C43,CRONOGRAMAS!B:BD,46,0),"")</f>
        <v>0</v>
      </c>
      <c r="AM43" s="2">
        <f>IFERROR(VLOOKUP(C43,CRONOGRAMAS!B:BD,49,0),"")</f>
        <v>0</v>
      </c>
      <c r="AN43" s="2">
        <f>IFERROR(VLOOKUP(C43,CRONOGRAMAS!B:BD,52,0),"")</f>
        <v>0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>
        <f>IFERROR(VLOOKUP($C43,'AVANCE REAL F2'!$C:$AG,26+AY$1,0),0)</f>
        <v>0</v>
      </c>
      <c r="AZ43" s="2">
        <f>IFERROR(VLOOKUP($C43,'AVANCE REAL F2'!$C:$AG,26+AZ$1,0),0)</f>
        <v>0</v>
      </c>
      <c r="BA43" s="2">
        <f>IFERROR(VLOOKUP($C43,'AVANCE REAL F2'!$C:$AG,26+BA$1,0),0)</f>
        <v>0</v>
      </c>
      <c r="BB43" s="2">
        <f>IFERROR(VLOOKUP($C43,'AVANCE REAL F2'!$C:$AG,26+BB$1,0),0)</f>
        <v>0</v>
      </c>
      <c r="BC43" s="2">
        <f>IFERROR(VLOOKUP($C43,'AVANCE REAL F2'!$C:$AG,26+BC$1,0),0)</f>
        <v>0</v>
      </c>
    </row>
    <row r="44" spans="1:55" x14ac:dyDescent="0.25">
      <c r="A44" s="2" t="s">
        <v>8</v>
      </c>
      <c r="B44" s="2" t="s">
        <v>329</v>
      </c>
      <c r="C44" s="2">
        <v>406057</v>
      </c>
      <c r="D44" s="2" t="s">
        <v>32</v>
      </c>
      <c r="E44" s="2">
        <v>43055</v>
      </c>
      <c r="F44" s="2" t="s">
        <v>100</v>
      </c>
      <c r="G44" s="2">
        <v>43162</v>
      </c>
      <c r="H44" s="2">
        <v>29897207</v>
      </c>
      <c r="I44" s="2">
        <v>0</v>
      </c>
      <c r="J44" s="2"/>
      <c r="K44" s="2">
        <v>3.5</v>
      </c>
      <c r="L44" s="2"/>
      <c r="M44" s="2">
        <v>43435</v>
      </c>
      <c r="N44" s="2"/>
      <c r="O44" s="2"/>
      <c r="P44" s="2">
        <v>12</v>
      </c>
      <c r="Q44" s="2">
        <v>355110372</v>
      </c>
      <c r="R44" s="2">
        <v>0</v>
      </c>
      <c r="S44" s="2"/>
      <c r="T44" s="2"/>
      <c r="U44" s="2" t="s">
        <v>385</v>
      </c>
      <c r="V44" s="2" t="s">
        <v>275</v>
      </c>
      <c r="W44" s="2"/>
      <c r="X44" s="2">
        <v>0.35460000000000003</v>
      </c>
      <c r="Y44" s="2">
        <v>0</v>
      </c>
      <c r="Z44" s="2">
        <f>VLOOKUP(Z$1,ETAPAS!$A$2:$B$6,2,0)*$Q44</f>
        <v>39062140.920000002</v>
      </c>
      <c r="AA44" s="2">
        <f>VLOOKUP(AA$1,ETAPAS!$A$2:$B$6,2,0)*$Q44</f>
        <v>177200075.62799999</v>
      </c>
      <c r="AB44" s="2">
        <f>VLOOKUP(AB$1,ETAPAS!$A$2:$B$6,2,0)*$Q44</f>
        <v>28408829.760000002</v>
      </c>
      <c r="AC44" s="2">
        <f>VLOOKUP(AC$1,ETAPAS!$A$2:$B$6,2,0)*$Q44</f>
        <v>79899833.700000003</v>
      </c>
      <c r="AD44" s="2">
        <f>VLOOKUP(AD$1,ETAPAS!$A$2:$B$6,2,0)*$Q44</f>
        <v>30539491.991999999</v>
      </c>
      <c r="AE44" s="2">
        <f>IFERROR(VLOOKUP($C44,'AVANCE REAL F2'!$C:$L,4+AE$1,0),"")</f>
        <v>0</v>
      </c>
      <c r="AF44" s="2">
        <f>IFERROR(VLOOKUP($C44,'AVANCE REAL F2'!$C:$L,4+AF$1,0),"")</f>
        <v>0</v>
      </c>
      <c r="AG44" s="2">
        <f>IFERROR(VLOOKUP($C44,'AVANCE REAL F2'!$C:$L,4+AG$1,0),"")</f>
        <v>0</v>
      </c>
      <c r="AH44" s="2">
        <f>IFERROR(VLOOKUP($C44,'AVANCE REAL F2'!$C:$L,4+AH$1,0),"")</f>
        <v>0</v>
      </c>
      <c r="AI44" s="2">
        <f>IFERROR(VLOOKUP($C44,'AVANCE REAL F2'!$C:$L,4+AI$1,0),"")</f>
        <v>0</v>
      </c>
      <c r="AJ44" s="2">
        <f>IFERROR(VLOOKUP(C44,CRONOGRAMAS!B:BD,40,0),"")</f>
        <v>0</v>
      </c>
      <c r="AK44" s="2">
        <f>IFERROR(VLOOKUP(C44,CRONOGRAMAS!B:BD,43,0),"")</f>
        <v>0</v>
      </c>
      <c r="AL44" s="2">
        <f>IFERROR(VLOOKUP(C44,CRONOGRAMAS!B:BD,46,0),"")</f>
        <v>0</v>
      </c>
      <c r="AM44" s="2">
        <f>IFERROR(VLOOKUP(C44,CRONOGRAMAS!B:BD,49,0),"")</f>
        <v>0</v>
      </c>
      <c r="AN44" s="2">
        <f>IFERROR(VLOOKUP(C44,CRONOGRAMAS!B:BD,52,0),"")</f>
        <v>0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>
        <f>IFERROR(VLOOKUP($C44,'AVANCE REAL F2'!$C:$AG,26+AY$1,0),0)</f>
        <v>0</v>
      </c>
      <c r="AZ44" s="2">
        <f>IFERROR(VLOOKUP($C44,'AVANCE REAL F2'!$C:$AG,26+AZ$1,0),0)</f>
        <v>0</v>
      </c>
      <c r="BA44" s="2">
        <f>IFERROR(VLOOKUP($C44,'AVANCE REAL F2'!$C:$AG,26+BA$1,0),0)</f>
        <v>0</v>
      </c>
      <c r="BB44" s="2">
        <f>IFERROR(VLOOKUP($C44,'AVANCE REAL F2'!$C:$AG,26+BB$1,0),0)</f>
        <v>0</v>
      </c>
      <c r="BC44" s="2">
        <f>IFERROR(VLOOKUP($C44,'AVANCE REAL F2'!$C:$AG,26+BC$1,0),0)</f>
        <v>0</v>
      </c>
    </row>
    <row r="45" spans="1:55" x14ac:dyDescent="0.25">
      <c r="A45" s="2" t="s">
        <v>8</v>
      </c>
      <c r="B45" s="2" t="s">
        <v>329</v>
      </c>
      <c r="C45" s="2"/>
      <c r="D45" s="2" t="s">
        <v>253</v>
      </c>
      <c r="E45" s="2" t="s">
        <v>426</v>
      </c>
      <c r="F45" s="2" t="s">
        <v>100</v>
      </c>
      <c r="G45" s="2"/>
      <c r="H45" s="2"/>
      <c r="I45" s="2">
        <v>0</v>
      </c>
      <c r="J45" s="2"/>
      <c r="K45" s="2"/>
      <c r="L45" s="2"/>
      <c r="M45" s="2"/>
      <c r="N45" s="2"/>
      <c r="O45" s="2"/>
      <c r="P45" s="2"/>
      <c r="Q45" s="2"/>
      <c r="R45" s="2">
        <v>0</v>
      </c>
      <c r="S45" s="2"/>
      <c r="T45" s="2"/>
      <c r="U45" s="2" t="s">
        <v>384</v>
      </c>
      <c r="V45" s="2" t="s">
        <v>384</v>
      </c>
      <c r="W45" s="2"/>
      <c r="X45" s="2" t="s">
        <v>384</v>
      </c>
      <c r="Y45" s="2" t="s">
        <v>384</v>
      </c>
      <c r="Z45" s="2">
        <f>VLOOKUP(Z$1,ETAPAS!$A$2:$B$6,2,0)*$Q45</f>
        <v>0</v>
      </c>
      <c r="AA45" s="2">
        <f>VLOOKUP(AA$1,ETAPAS!$A$2:$B$6,2,0)*$Q45</f>
        <v>0</v>
      </c>
      <c r="AB45" s="2">
        <f>VLOOKUP(AB$1,ETAPAS!$A$2:$B$6,2,0)*$Q45</f>
        <v>0</v>
      </c>
      <c r="AC45" s="2">
        <f>VLOOKUP(AC$1,ETAPAS!$A$2:$B$6,2,0)*$Q45</f>
        <v>0</v>
      </c>
      <c r="AD45" s="2">
        <f>VLOOKUP(AD$1,ETAPAS!$A$2:$B$6,2,0)*$Q45</f>
        <v>0</v>
      </c>
      <c r="AE45" s="2" t="str">
        <f>IFERROR(VLOOKUP($C45,'AVANCE REAL F2'!$C:$L,4+AE$1,0),"")</f>
        <v/>
      </c>
      <c r="AF45" s="2" t="str">
        <f>IFERROR(VLOOKUP($C45,'AVANCE REAL F2'!$C:$L,4+AF$1,0),"")</f>
        <v/>
      </c>
      <c r="AG45" s="2" t="str">
        <f>IFERROR(VLOOKUP($C45,'AVANCE REAL F2'!$C:$L,4+AG$1,0),"")</f>
        <v/>
      </c>
      <c r="AH45" s="2" t="str">
        <f>IFERROR(VLOOKUP($C45,'AVANCE REAL F2'!$C:$L,4+AH$1,0),"")</f>
        <v/>
      </c>
      <c r="AI45" s="2" t="str">
        <f>IFERROR(VLOOKUP($C45,'AVANCE REAL F2'!$C:$L,4+AI$1,0),"")</f>
        <v/>
      </c>
      <c r="AJ45" s="2" t="str">
        <f>IFERROR(VLOOKUP(C45,CRONOGRAMAS!B:BD,40,0),"")</f>
        <v/>
      </c>
      <c r="AK45" s="2" t="str">
        <f>IFERROR(VLOOKUP(C45,CRONOGRAMAS!B:BD,43,0),"")</f>
        <v/>
      </c>
      <c r="AL45" s="2" t="str">
        <f>IFERROR(VLOOKUP(C45,CRONOGRAMAS!B:BD,46,0),"")</f>
        <v/>
      </c>
      <c r="AM45" s="2" t="str">
        <f>IFERROR(VLOOKUP(C45,CRONOGRAMAS!B:BD,49,0),"")</f>
        <v/>
      </c>
      <c r="AN45" s="2" t="str">
        <f>IFERROR(VLOOKUP(C45,CRONOGRAMAS!B:BD,52,0),"")</f>
        <v/>
      </c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>
        <f>IFERROR(VLOOKUP($C45,'AVANCE REAL F2'!$C:$AG,26+AY$1,0),0)</f>
        <v>0</v>
      </c>
      <c r="AZ45" s="2">
        <f>IFERROR(VLOOKUP($C45,'AVANCE REAL F2'!$C:$AG,26+AZ$1,0),0)</f>
        <v>0</v>
      </c>
      <c r="BA45" s="2">
        <f>IFERROR(VLOOKUP($C45,'AVANCE REAL F2'!$C:$AG,26+BA$1,0),0)</f>
        <v>0</v>
      </c>
      <c r="BB45" s="2">
        <f>IFERROR(VLOOKUP($C45,'AVANCE REAL F2'!$C:$AG,26+BB$1,0),0)</f>
        <v>0</v>
      </c>
      <c r="BC45" s="2">
        <f>IFERROR(VLOOKUP($C45,'AVANCE REAL F2'!$C:$AG,26+BC$1,0),0)</f>
        <v>0</v>
      </c>
    </row>
    <row r="46" spans="1:55" x14ac:dyDescent="0.25">
      <c r="A46" s="2" t="s">
        <v>11</v>
      </c>
      <c r="B46" s="2" t="s">
        <v>185</v>
      </c>
      <c r="C46" s="2">
        <v>406036</v>
      </c>
      <c r="D46" s="2" t="s">
        <v>33</v>
      </c>
      <c r="E46" s="2">
        <v>42941</v>
      </c>
      <c r="F46" s="2" t="s">
        <v>144</v>
      </c>
      <c r="G46" s="2">
        <v>43048</v>
      </c>
      <c r="H46" s="2">
        <v>26471055</v>
      </c>
      <c r="I46" s="2">
        <v>0</v>
      </c>
      <c r="J46" s="2"/>
      <c r="K46" s="2">
        <v>3.5</v>
      </c>
      <c r="L46" s="2"/>
      <c r="M46" s="2">
        <v>43063</v>
      </c>
      <c r="N46" s="2"/>
      <c r="O46" s="2"/>
      <c r="P46" s="2">
        <v>11</v>
      </c>
      <c r="Q46" s="2">
        <v>277831886</v>
      </c>
      <c r="R46" s="2">
        <v>0</v>
      </c>
      <c r="S46" s="2"/>
      <c r="T46" s="2"/>
      <c r="U46" s="2" t="s">
        <v>385</v>
      </c>
      <c r="V46" s="2" t="s">
        <v>275</v>
      </c>
      <c r="W46" s="2"/>
      <c r="X46" s="2">
        <v>0.80290000000000006</v>
      </c>
      <c r="Y46" s="2">
        <v>0</v>
      </c>
      <c r="Z46" s="2">
        <f>VLOOKUP(Z$1,ETAPAS!$A$2:$B$6,2,0)*$Q46</f>
        <v>30561507.460000001</v>
      </c>
      <c r="AA46" s="2">
        <f>VLOOKUP(AA$1,ETAPAS!$A$2:$B$6,2,0)*$Q46</f>
        <v>138638111.11399999</v>
      </c>
      <c r="AB46" s="2">
        <f>VLOOKUP(AB$1,ETAPAS!$A$2:$B$6,2,0)*$Q46</f>
        <v>22226550.879999999</v>
      </c>
      <c r="AC46" s="2">
        <f>VLOOKUP(AC$1,ETAPAS!$A$2:$B$6,2,0)*$Q46</f>
        <v>62512174.350000001</v>
      </c>
      <c r="AD46" s="2">
        <f>VLOOKUP(AD$1,ETAPAS!$A$2:$B$6,2,0)*$Q46</f>
        <v>23893542.195999999</v>
      </c>
      <c r="AE46" s="2">
        <f>IFERROR(VLOOKUP($C46,'AVANCE REAL F2'!$C:$L,4+AE$1,0),"")</f>
        <v>0</v>
      </c>
      <c r="AF46" s="2">
        <f>IFERROR(VLOOKUP($C46,'AVANCE REAL F2'!$C:$L,4+AF$1,0),"")</f>
        <v>0</v>
      </c>
      <c r="AG46" s="2">
        <f>IFERROR(VLOOKUP($C46,'AVANCE REAL F2'!$C:$L,4+AG$1,0),"")</f>
        <v>0</v>
      </c>
      <c r="AH46" s="2">
        <f>IFERROR(VLOOKUP($C46,'AVANCE REAL F2'!$C:$L,4+AH$1,0),"")</f>
        <v>0</v>
      </c>
      <c r="AI46" s="2">
        <f>IFERROR(VLOOKUP($C46,'AVANCE REAL F2'!$C:$L,4+AI$1,0),"")</f>
        <v>0</v>
      </c>
      <c r="AJ46" s="2">
        <f>IFERROR(VLOOKUP(C46,CRONOGRAMAS!B:BD,40,0),"")</f>
        <v>0</v>
      </c>
      <c r="AK46" s="2">
        <f>IFERROR(VLOOKUP(C46,CRONOGRAMAS!B:BD,43,0),"")</f>
        <v>0</v>
      </c>
      <c r="AL46" s="2">
        <f>IFERROR(VLOOKUP(C46,CRONOGRAMAS!B:BD,46,0),"")</f>
        <v>0</v>
      </c>
      <c r="AM46" s="2">
        <f>IFERROR(VLOOKUP(C46,CRONOGRAMAS!B:BD,49,0),"")</f>
        <v>0</v>
      </c>
      <c r="AN46" s="2">
        <f>IFERROR(VLOOKUP(C46,CRONOGRAMAS!B:BD,52,0),"")</f>
        <v>0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>
        <f>IFERROR(VLOOKUP($C46,'AVANCE REAL F2'!$C:$AG,26+AY$1,0),0)</f>
        <v>0</v>
      </c>
      <c r="AZ46" s="2">
        <f>IFERROR(VLOOKUP($C46,'AVANCE REAL F2'!$C:$AG,26+AZ$1,0),0)</f>
        <v>0</v>
      </c>
      <c r="BA46" s="2">
        <f>IFERROR(VLOOKUP($C46,'AVANCE REAL F2'!$C:$AG,26+BA$1,0),0)</f>
        <v>0</v>
      </c>
      <c r="BB46" s="2">
        <f>IFERROR(VLOOKUP($C46,'AVANCE REAL F2'!$C:$AG,26+BB$1,0),0)</f>
        <v>0</v>
      </c>
      <c r="BC46" s="2">
        <f>IFERROR(VLOOKUP($C46,'AVANCE REAL F2'!$C:$AG,26+BC$1,0),0)</f>
        <v>0</v>
      </c>
    </row>
    <row r="47" spans="1:55" x14ac:dyDescent="0.25">
      <c r="A47" s="2" t="s">
        <v>12</v>
      </c>
      <c r="B47" s="2" t="s">
        <v>185</v>
      </c>
      <c r="C47" s="2">
        <v>406042</v>
      </c>
      <c r="D47" s="2" t="s">
        <v>34</v>
      </c>
      <c r="E47" s="2">
        <v>42976</v>
      </c>
      <c r="F47" s="2" t="s">
        <v>100</v>
      </c>
      <c r="G47" s="2">
        <v>43083</v>
      </c>
      <c r="H47" s="2">
        <v>16441741</v>
      </c>
      <c r="I47" s="2">
        <v>0</v>
      </c>
      <c r="J47" s="2"/>
      <c r="K47" s="2">
        <v>3.5</v>
      </c>
      <c r="L47" s="2"/>
      <c r="M47" s="2">
        <v>43235</v>
      </c>
      <c r="N47" s="2"/>
      <c r="O47" s="2"/>
      <c r="P47" s="2">
        <v>9</v>
      </c>
      <c r="Q47" s="2">
        <v>171907732</v>
      </c>
      <c r="R47" s="2">
        <v>0</v>
      </c>
      <c r="S47" s="2"/>
      <c r="T47" s="2"/>
      <c r="U47" s="2" t="s">
        <v>385</v>
      </c>
      <c r="V47" s="2" t="s">
        <v>275</v>
      </c>
      <c r="W47" s="2"/>
      <c r="X47" s="2">
        <v>0.98109999999999997</v>
      </c>
      <c r="Y47" s="2">
        <v>0</v>
      </c>
      <c r="Z47" s="2">
        <f>VLOOKUP(Z$1,ETAPAS!$A$2:$B$6,2,0)*$Q47</f>
        <v>18909850.52</v>
      </c>
      <c r="AA47" s="2">
        <f>VLOOKUP(AA$1,ETAPAS!$A$2:$B$6,2,0)*$Q47</f>
        <v>85781958.268000007</v>
      </c>
      <c r="AB47" s="2">
        <f>VLOOKUP(AB$1,ETAPAS!$A$2:$B$6,2,0)*$Q47</f>
        <v>13752618.560000001</v>
      </c>
      <c r="AC47" s="2">
        <f>VLOOKUP(AC$1,ETAPAS!$A$2:$B$6,2,0)*$Q47</f>
        <v>38679239.700000003</v>
      </c>
      <c r="AD47" s="2">
        <f>VLOOKUP(AD$1,ETAPAS!$A$2:$B$6,2,0)*$Q47</f>
        <v>14784064.952</v>
      </c>
      <c r="AE47" s="2">
        <f>IFERROR(VLOOKUP($C47,'AVANCE REAL F2'!$C:$L,4+AE$1,0),"")</f>
        <v>0</v>
      </c>
      <c r="AF47" s="2">
        <f>IFERROR(VLOOKUP($C47,'AVANCE REAL F2'!$C:$L,4+AF$1,0),"")</f>
        <v>0</v>
      </c>
      <c r="AG47" s="2">
        <f>IFERROR(VLOOKUP($C47,'AVANCE REAL F2'!$C:$L,4+AG$1,0),"")</f>
        <v>0</v>
      </c>
      <c r="AH47" s="2">
        <f>IFERROR(VLOOKUP($C47,'AVANCE REAL F2'!$C:$L,4+AH$1,0),"")</f>
        <v>0</v>
      </c>
      <c r="AI47" s="2">
        <f>IFERROR(VLOOKUP($C47,'AVANCE REAL F2'!$C:$L,4+AI$1,0),"")</f>
        <v>0</v>
      </c>
      <c r="AJ47" s="2">
        <f>IFERROR(VLOOKUP(C47,CRONOGRAMAS!B:BD,40,0),"")</f>
        <v>0</v>
      </c>
      <c r="AK47" s="2">
        <f>IFERROR(VLOOKUP(C47,CRONOGRAMAS!B:BD,43,0),"")</f>
        <v>0</v>
      </c>
      <c r="AL47" s="2">
        <f>IFERROR(VLOOKUP(C47,CRONOGRAMAS!B:BD,46,0),"")</f>
        <v>0</v>
      </c>
      <c r="AM47" s="2">
        <f>IFERROR(VLOOKUP(C47,CRONOGRAMAS!B:BD,49,0),"")</f>
        <v>0</v>
      </c>
      <c r="AN47" s="2">
        <f>IFERROR(VLOOKUP(C47,CRONOGRAMAS!B:BD,52,0),"")</f>
        <v>0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>
        <f>IFERROR(VLOOKUP($C47,'AVANCE REAL F2'!$C:$AG,26+AY$1,0),0)</f>
        <v>0</v>
      </c>
      <c r="AZ47" s="2">
        <f>IFERROR(VLOOKUP($C47,'AVANCE REAL F2'!$C:$AG,26+AZ$1,0),0)</f>
        <v>0</v>
      </c>
      <c r="BA47" s="2">
        <f>IFERROR(VLOOKUP($C47,'AVANCE REAL F2'!$C:$AG,26+BA$1,0),0)</f>
        <v>0</v>
      </c>
      <c r="BB47" s="2">
        <f>IFERROR(VLOOKUP($C47,'AVANCE REAL F2'!$C:$AG,26+BB$1,0),0)</f>
        <v>0</v>
      </c>
      <c r="BC47" s="2">
        <f>IFERROR(VLOOKUP($C47,'AVANCE REAL F2'!$C:$AG,26+BC$1,0),0)</f>
        <v>0</v>
      </c>
    </row>
    <row r="48" spans="1:55" x14ac:dyDescent="0.25">
      <c r="A48" s="2" t="s">
        <v>12</v>
      </c>
      <c r="B48" s="2" t="s">
        <v>185</v>
      </c>
      <c r="C48" s="2">
        <v>406043</v>
      </c>
      <c r="D48" s="2" t="s">
        <v>35</v>
      </c>
      <c r="E48" s="2">
        <v>42977</v>
      </c>
      <c r="F48" s="2" t="s">
        <v>100</v>
      </c>
      <c r="G48" s="2">
        <v>43084</v>
      </c>
      <c r="H48" s="2">
        <v>19315240</v>
      </c>
      <c r="I48" s="2">
        <v>0</v>
      </c>
      <c r="J48" s="2"/>
      <c r="K48" s="2">
        <v>3.5</v>
      </c>
      <c r="L48" s="2"/>
      <c r="M48" s="2">
        <v>43183</v>
      </c>
      <c r="N48" s="2"/>
      <c r="O48" s="2"/>
      <c r="P48" s="2">
        <v>10</v>
      </c>
      <c r="Q48" s="2">
        <v>180597652</v>
      </c>
      <c r="R48" s="2">
        <v>0</v>
      </c>
      <c r="S48" s="2"/>
      <c r="T48" s="2"/>
      <c r="U48" s="2" t="s">
        <v>385</v>
      </c>
      <c r="V48" s="2" t="s">
        <v>275</v>
      </c>
      <c r="W48" s="2"/>
      <c r="X48" s="2">
        <v>0.73405000000000009</v>
      </c>
      <c r="Y48" s="2">
        <v>0</v>
      </c>
      <c r="Z48" s="2">
        <f>VLOOKUP(Z$1,ETAPAS!$A$2:$B$6,2,0)*$Q48</f>
        <v>19865741.719999999</v>
      </c>
      <c r="AA48" s="2">
        <f>VLOOKUP(AA$1,ETAPAS!$A$2:$B$6,2,0)*$Q48</f>
        <v>90118228.348000005</v>
      </c>
      <c r="AB48" s="2">
        <f>VLOOKUP(AB$1,ETAPAS!$A$2:$B$6,2,0)*$Q48</f>
        <v>14447812.16</v>
      </c>
      <c r="AC48" s="2">
        <f>VLOOKUP(AC$1,ETAPAS!$A$2:$B$6,2,0)*$Q48</f>
        <v>40634471.700000003</v>
      </c>
      <c r="AD48" s="2">
        <f>VLOOKUP(AD$1,ETAPAS!$A$2:$B$6,2,0)*$Q48</f>
        <v>15531398.071999999</v>
      </c>
      <c r="AE48" s="2">
        <f>IFERROR(VLOOKUP($C48,'AVANCE REAL F2'!$C:$L,4+AE$1,0),"")</f>
        <v>0</v>
      </c>
      <c r="AF48" s="2">
        <f>IFERROR(VLOOKUP($C48,'AVANCE REAL F2'!$C:$L,4+AF$1,0),"")</f>
        <v>0</v>
      </c>
      <c r="AG48" s="2">
        <f>IFERROR(VLOOKUP($C48,'AVANCE REAL F2'!$C:$L,4+AG$1,0),"")</f>
        <v>0</v>
      </c>
      <c r="AH48" s="2">
        <f>IFERROR(VLOOKUP($C48,'AVANCE REAL F2'!$C:$L,4+AH$1,0),"")</f>
        <v>0</v>
      </c>
      <c r="AI48" s="2">
        <f>IFERROR(VLOOKUP($C48,'AVANCE REAL F2'!$C:$L,4+AI$1,0),"")</f>
        <v>0</v>
      </c>
      <c r="AJ48" s="2">
        <f>IFERROR(VLOOKUP(C48,CRONOGRAMAS!B:BD,40,0),"")</f>
        <v>0</v>
      </c>
      <c r="AK48" s="2">
        <f>IFERROR(VLOOKUP(C48,CRONOGRAMAS!B:BD,43,0),"")</f>
        <v>0</v>
      </c>
      <c r="AL48" s="2">
        <f>IFERROR(VLOOKUP(C48,CRONOGRAMAS!B:BD,46,0),"")</f>
        <v>0</v>
      </c>
      <c r="AM48" s="2">
        <f>IFERROR(VLOOKUP(C48,CRONOGRAMAS!B:BD,49,0),"")</f>
        <v>0</v>
      </c>
      <c r="AN48" s="2">
        <f>IFERROR(VLOOKUP(C48,CRONOGRAMAS!B:BD,52,0),"")</f>
        <v>0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>
        <f>IFERROR(VLOOKUP($C48,'AVANCE REAL F2'!$C:$AG,26+AY$1,0),0)</f>
        <v>0</v>
      </c>
      <c r="AZ48" s="2">
        <f>IFERROR(VLOOKUP($C48,'AVANCE REAL F2'!$C:$AG,26+AZ$1,0),0)</f>
        <v>0</v>
      </c>
      <c r="BA48" s="2">
        <f>IFERROR(VLOOKUP($C48,'AVANCE REAL F2'!$C:$AG,26+BA$1,0),0)</f>
        <v>0</v>
      </c>
      <c r="BB48" s="2">
        <f>IFERROR(VLOOKUP($C48,'AVANCE REAL F2'!$C:$AG,26+BB$1,0),0)</f>
        <v>0</v>
      </c>
      <c r="BC48" s="2">
        <f>IFERROR(VLOOKUP($C48,'AVANCE REAL F2'!$C:$AG,26+BC$1,0),0)</f>
        <v>0</v>
      </c>
    </row>
    <row r="49" spans="1:55" x14ac:dyDescent="0.25">
      <c r="A49" s="2" t="s">
        <v>12</v>
      </c>
      <c r="B49" s="2" t="s">
        <v>185</v>
      </c>
      <c r="C49" s="2">
        <v>406033</v>
      </c>
      <c r="D49" s="2" t="s">
        <v>36</v>
      </c>
      <c r="E49" s="2">
        <v>42962</v>
      </c>
      <c r="F49" s="2" t="s">
        <v>100</v>
      </c>
      <c r="G49" s="2">
        <v>43069</v>
      </c>
      <c r="H49" s="2">
        <v>9709605</v>
      </c>
      <c r="I49" s="2">
        <v>0</v>
      </c>
      <c r="J49" s="2"/>
      <c r="K49" s="2">
        <v>3.5</v>
      </c>
      <c r="L49" s="2"/>
      <c r="M49" s="2">
        <v>43182</v>
      </c>
      <c r="N49" s="2">
        <v>43382</v>
      </c>
      <c r="O49" s="2"/>
      <c r="P49" s="2">
        <v>8</v>
      </c>
      <c r="Q49" s="2">
        <v>138558634</v>
      </c>
      <c r="R49" s="2">
        <v>0</v>
      </c>
      <c r="S49" s="2"/>
      <c r="T49" s="2"/>
      <c r="U49" s="2" t="s">
        <v>385</v>
      </c>
      <c r="V49" s="2" t="s">
        <v>275</v>
      </c>
      <c r="W49" s="2"/>
      <c r="X49" s="2">
        <v>0.93249999999999988</v>
      </c>
      <c r="Y49" s="2">
        <v>0</v>
      </c>
      <c r="Z49" s="2">
        <f>VLOOKUP(Z$1,ETAPAS!$A$2:$B$6,2,0)*$Q49</f>
        <v>15241449.74</v>
      </c>
      <c r="AA49" s="2">
        <f>VLOOKUP(AA$1,ETAPAS!$A$2:$B$6,2,0)*$Q49</f>
        <v>69140758.365999997</v>
      </c>
      <c r="AB49" s="2">
        <f>VLOOKUP(AB$1,ETAPAS!$A$2:$B$6,2,0)*$Q49</f>
        <v>11084690.720000001</v>
      </c>
      <c r="AC49" s="2">
        <f>VLOOKUP(AC$1,ETAPAS!$A$2:$B$6,2,0)*$Q49</f>
        <v>31175692.650000002</v>
      </c>
      <c r="AD49" s="2">
        <f>VLOOKUP(AD$1,ETAPAS!$A$2:$B$6,2,0)*$Q49</f>
        <v>11916042.523999998</v>
      </c>
      <c r="AE49" s="2">
        <f>IFERROR(VLOOKUP($C49,'AVANCE REAL F2'!$C:$L,4+AE$1,0),"")</f>
        <v>0</v>
      </c>
      <c r="AF49" s="2">
        <f>IFERROR(VLOOKUP($C49,'AVANCE REAL F2'!$C:$L,4+AF$1,0),"")</f>
        <v>0</v>
      </c>
      <c r="AG49" s="2">
        <f>IFERROR(VLOOKUP($C49,'AVANCE REAL F2'!$C:$L,4+AG$1,0),"")</f>
        <v>0</v>
      </c>
      <c r="AH49" s="2">
        <f>IFERROR(VLOOKUP($C49,'AVANCE REAL F2'!$C:$L,4+AH$1,0),"")</f>
        <v>0</v>
      </c>
      <c r="AI49" s="2">
        <f>IFERROR(VLOOKUP($C49,'AVANCE REAL F2'!$C:$L,4+AI$1,0),"")</f>
        <v>0</v>
      </c>
      <c r="AJ49" s="2">
        <f>IFERROR(VLOOKUP(C49,CRONOGRAMAS!B:BD,40,0),"")</f>
        <v>0</v>
      </c>
      <c r="AK49" s="2">
        <f>IFERROR(VLOOKUP(C49,CRONOGRAMAS!B:BD,43,0),"")</f>
        <v>0</v>
      </c>
      <c r="AL49" s="2">
        <f>IFERROR(VLOOKUP(C49,CRONOGRAMAS!B:BD,46,0),"")</f>
        <v>0</v>
      </c>
      <c r="AM49" s="2">
        <f>IFERROR(VLOOKUP(C49,CRONOGRAMAS!B:BD,49,0),"")</f>
        <v>0</v>
      </c>
      <c r="AN49" s="2">
        <f>IFERROR(VLOOKUP(C49,CRONOGRAMAS!B:BD,52,0),"")</f>
        <v>0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>
        <f>IFERROR(VLOOKUP($C49,'AVANCE REAL F2'!$C:$AG,26+AY$1,0),0)</f>
        <v>0</v>
      </c>
      <c r="AZ49" s="2">
        <f>IFERROR(VLOOKUP($C49,'AVANCE REAL F2'!$C:$AG,26+AZ$1,0),0)</f>
        <v>0</v>
      </c>
      <c r="BA49" s="2">
        <f>IFERROR(VLOOKUP($C49,'AVANCE REAL F2'!$C:$AG,26+BA$1,0),0)</f>
        <v>0</v>
      </c>
      <c r="BB49" s="2">
        <f>IFERROR(VLOOKUP($C49,'AVANCE REAL F2'!$C:$AG,26+BB$1,0),0)</f>
        <v>0</v>
      </c>
      <c r="BC49" s="2">
        <f>IFERROR(VLOOKUP($C49,'AVANCE REAL F2'!$C:$AG,26+BC$1,0),0)</f>
        <v>0</v>
      </c>
    </row>
    <row r="50" spans="1:55" x14ac:dyDescent="0.25">
      <c r="A50" s="2" t="s">
        <v>12</v>
      </c>
      <c r="B50" s="2" t="s">
        <v>185</v>
      </c>
      <c r="C50" s="2">
        <v>406035</v>
      </c>
      <c r="D50" s="2" t="s">
        <v>141</v>
      </c>
      <c r="E50" s="2">
        <v>42949</v>
      </c>
      <c r="F50" s="2" t="s">
        <v>100</v>
      </c>
      <c r="G50" s="2">
        <v>43056</v>
      </c>
      <c r="H50" s="2">
        <v>7395651</v>
      </c>
      <c r="I50" s="2">
        <v>0</v>
      </c>
      <c r="J50" s="2"/>
      <c r="K50" s="2">
        <v>3.5</v>
      </c>
      <c r="L50" s="2">
        <v>43195</v>
      </c>
      <c r="M50" s="2">
        <v>43179</v>
      </c>
      <c r="N50" s="2">
        <v>43354</v>
      </c>
      <c r="O50" s="2">
        <v>43362</v>
      </c>
      <c r="P50" s="2">
        <v>7</v>
      </c>
      <c r="Q50" s="2">
        <v>96768175</v>
      </c>
      <c r="R50" s="2">
        <v>0</v>
      </c>
      <c r="S50" s="2"/>
      <c r="T50" s="2">
        <v>43574</v>
      </c>
      <c r="U50" s="2" t="s">
        <v>274</v>
      </c>
      <c r="V50" s="15" t="s">
        <v>386</v>
      </c>
      <c r="W50" s="2"/>
      <c r="X50" s="2">
        <v>0.99999999999999989</v>
      </c>
      <c r="Y50" s="2">
        <v>0.48080000000000001</v>
      </c>
      <c r="Z50" s="2">
        <f>VLOOKUP(Z$1,ETAPAS!$A$2:$B$6,2,0)*$Q50</f>
        <v>10644499.25</v>
      </c>
      <c r="AA50" s="2">
        <f>VLOOKUP(AA$1,ETAPAS!$A$2:$B$6,2,0)*$Q50</f>
        <v>48287319.325000003</v>
      </c>
      <c r="AB50" s="2">
        <f>VLOOKUP(AB$1,ETAPAS!$A$2:$B$6,2,0)*$Q50</f>
        <v>7741454</v>
      </c>
      <c r="AC50" s="2">
        <f>VLOOKUP(AC$1,ETAPAS!$A$2:$B$6,2,0)*$Q50</f>
        <v>21772839.375</v>
      </c>
      <c r="AD50" s="2">
        <f>VLOOKUP(AD$1,ETAPAS!$A$2:$B$6,2,0)*$Q50</f>
        <v>8322063.0499999989</v>
      </c>
      <c r="AE50" s="2">
        <f>IFERROR(VLOOKUP($C50,'AVANCE REAL F2'!$C:$L,4+AE$1,0),"")</f>
        <v>43525</v>
      </c>
      <c r="AF50" s="2">
        <f>IFERROR(VLOOKUP($C50,'AVANCE REAL F2'!$C:$L,4+AF$1,0),"")</f>
        <v>43365</v>
      </c>
      <c r="AG50" s="2">
        <f>IFERROR(VLOOKUP($C50,'AVANCE REAL F2'!$C:$L,4+AG$1,0),"")</f>
        <v>43365</v>
      </c>
      <c r="AH50" s="2">
        <f>IFERROR(VLOOKUP($C50,'AVANCE REAL F2'!$C:$L,4+AH$1,0),"")</f>
        <v>0</v>
      </c>
      <c r="AI50" s="2">
        <f>IFERROR(VLOOKUP($C50,'AVANCE REAL F2'!$C:$L,4+AI$1,0),"")</f>
        <v>43491</v>
      </c>
      <c r="AJ50" s="2">
        <f>IFERROR(VLOOKUP(C50,CRONOGRAMAS!B:BD,40,0),"")</f>
        <v>59</v>
      </c>
      <c r="AK50" s="2">
        <f>IFERROR(VLOOKUP(C50,CRONOGRAMAS!B:BD,43,0),"")</f>
        <v>195</v>
      </c>
      <c r="AL50" s="2">
        <f>IFERROR(VLOOKUP(C50,CRONOGRAMAS!B:BD,46,0),"")</f>
        <v>138</v>
      </c>
      <c r="AM50" s="2">
        <f>IFERROR(VLOOKUP(C50,CRONOGRAMAS!B:BD,49,0),"")</f>
        <v>429</v>
      </c>
      <c r="AN50" s="2">
        <f>IFERROR(VLOOKUP(C50,CRONOGRAMAS!B:BD,52,0),"")</f>
        <v>210</v>
      </c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>
        <f>IFERROR(VLOOKUP($C50,'AVANCE REAL F2'!$C:$AG,26+AY$1,0),0)</f>
        <v>1</v>
      </c>
      <c r="AZ50" s="2">
        <f>IFERROR(VLOOKUP($C50,'AVANCE REAL F2'!$C:$AG,26+AZ$1,0),0)</f>
        <v>0.67399999999999993</v>
      </c>
      <c r="BA50" s="2">
        <f>IFERROR(VLOOKUP($C50,'AVANCE REAL F2'!$C:$AG,26+BA$1,0),0)</f>
        <v>0</v>
      </c>
      <c r="BB50" s="2">
        <f>IFERROR(VLOOKUP($C50,'AVANCE REAL F2'!$C:$AG,26+BB$1,0),0)</f>
        <v>2.92E-2</v>
      </c>
      <c r="BC50" s="2">
        <f>IFERROR(VLOOKUP($C50,'AVANCE REAL F2'!$C:$AG,26+BC$1,0),0)</f>
        <v>0.32640000000000002</v>
      </c>
    </row>
    <row r="51" spans="1:55" x14ac:dyDescent="0.25">
      <c r="A51" s="2" t="s">
        <v>13</v>
      </c>
      <c r="B51" s="2" t="s">
        <v>185</v>
      </c>
      <c r="C51" s="2">
        <v>406045</v>
      </c>
      <c r="D51" s="2" t="s">
        <v>37</v>
      </c>
      <c r="E51" s="2">
        <v>42977</v>
      </c>
      <c r="F51" s="2" t="s">
        <v>144</v>
      </c>
      <c r="G51" s="2">
        <v>43084</v>
      </c>
      <c r="H51" s="2">
        <v>7129775</v>
      </c>
      <c r="I51" s="2">
        <v>0</v>
      </c>
      <c r="J51" s="2"/>
      <c r="K51" s="2">
        <v>3.5</v>
      </c>
      <c r="L51" s="2"/>
      <c r="M51" s="2">
        <v>43209</v>
      </c>
      <c r="N51" s="2">
        <v>43242</v>
      </c>
      <c r="O51" s="2"/>
      <c r="P51" s="2">
        <v>7</v>
      </c>
      <c r="Q51" s="2">
        <v>102191241</v>
      </c>
      <c r="R51" s="2">
        <v>0</v>
      </c>
      <c r="S51" s="2"/>
      <c r="T51" s="2"/>
      <c r="U51" s="2" t="s">
        <v>385</v>
      </c>
      <c r="V51" s="2" t="s">
        <v>275</v>
      </c>
      <c r="W51" s="2"/>
      <c r="X51" s="2">
        <v>0.90100000000000002</v>
      </c>
      <c r="Y51" s="2">
        <v>0</v>
      </c>
      <c r="Z51" s="2">
        <f>VLOOKUP(Z$1,ETAPAS!$A$2:$B$6,2,0)*$Q51</f>
        <v>11241036.51</v>
      </c>
      <c r="AA51" s="2">
        <f>VLOOKUP(AA$1,ETAPAS!$A$2:$B$6,2,0)*$Q51</f>
        <v>50993429.259000003</v>
      </c>
      <c r="AB51" s="2">
        <f>VLOOKUP(AB$1,ETAPAS!$A$2:$B$6,2,0)*$Q51</f>
        <v>8175299.2800000003</v>
      </c>
      <c r="AC51" s="2">
        <f>VLOOKUP(AC$1,ETAPAS!$A$2:$B$6,2,0)*$Q51</f>
        <v>22993029.225000001</v>
      </c>
      <c r="AD51" s="2">
        <f>VLOOKUP(AD$1,ETAPAS!$A$2:$B$6,2,0)*$Q51</f>
        <v>8788446.7259999998</v>
      </c>
      <c r="AE51" s="2">
        <f>IFERROR(VLOOKUP($C51,'AVANCE REAL F2'!$C:$L,4+AE$1,0),"")</f>
        <v>0</v>
      </c>
      <c r="AF51" s="2">
        <f>IFERROR(VLOOKUP($C51,'AVANCE REAL F2'!$C:$L,4+AF$1,0),"")</f>
        <v>0</v>
      </c>
      <c r="AG51" s="2">
        <f>IFERROR(VLOOKUP($C51,'AVANCE REAL F2'!$C:$L,4+AG$1,0),"")</f>
        <v>0</v>
      </c>
      <c r="AH51" s="2">
        <f>IFERROR(VLOOKUP($C51,'AVANCE REAL F2'!$C:$L,4+AH$1,0),"")</f>
        <v>0</v>
      </c>
      <c r="AI51" s="2">
        <f>IFERROR(VLOOKUP($C51,'AVANCE REAL F2'!$C:$L,4+AI$1,0),"")</f>
        <v>0</v>
      </c>
      <c r="AJ51" s="2">
        <f>IFERROR(VLOOKUP(C51,CRONOGRAMAS!B:BD,40,0),"")</f>
        <v>0</v>
      </c>
      <c r="AK51" s="2">
        <f>IFERROR(VLOOKUP(C51,CRONOGRAMAS!B:BD,43,0),"")</f>
        <v>0</v>
      </c>
      <c r="AL51" s="2">
        <f>IFERROR(VLOOKUP(C51,CRONOGRAMAS!B:BD,46,0),"")</f>
        <v>0</v>
      </c>
      <c r="AM51" s="2">
        <f>IFERROR(VLOOKUP(C51,CRONOGRAMAS!B:BD,49,0),"")</f>
        <v>0</v>
      </c>
      <c r="AN51" s="2">
        <f>IFERROR(VLOOKUP(C51,CRONOGRAMAS!B:BD,52,0),"")</f>
        <v>0</v>
      </c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>
        <f>IFERROR(VLOOKUP($C51,'AVANCE REAL F2'!$C:$AG,26+AY$1,0),0)</f>
        <v>0</v>
      </c>
      <c r="AZ51" s="2">
        <f>IFERROR(VLOOKUP($C51,'AVANCE REAL F2'!$C:$AG,26+AZ$1,0),0)</f>
        <v>0</v>
      </c>
      <c r="BA51" s="2">
        <f>IFERROR(VLOOKUP($C51,'AVANCE REAL F2'!$C:$AG,26+BA$1,0),0)</f>
        <v>0</v>
      </c>
      <c r="BB51" s="2">
        <f>IFERROR(VLOOKUP($C51,'AVANCE REAL F2'!$C:$AG,26+BB$1,0),0)</f>
        <v>0</v>
      </c>
      <c r="BC51" s="2">
        <f>IFERROR(VLOOKUP($C51,'AVANCE REAL F2'!$C:$AG,26+BC$1,0),0)</f>
        <v>0</v>
      </c>
    </row>
    <row r="52" spans="1:55" x14ac:dyDescent="0.25">
      <c r="A52" s="2" t="s">
        <v>14</v>
      </c>
      <c r="B52" s="2" t="s">
        <v>329</v>
      </c>
      <c r="C52" s="2">
        <v>406063</v>
      </c>
      <c r="D52" s="2" t="s">
        <v>38</v>
      </c>
      <c r="E52" s="2">
        <v>43060</v>
      </c>
      <c r="F52" s="2" t="s">
        <v>144</v>
      </c>
      <c r="G52" s="2">
        <v>43167</v>
      </c>
      <c r="H52" s="2">
        <v>31352178</v>
      </c>
      <c r="I52" s="2">
        <v>0</v>
      </c>
      <c r="J52" s="2"/>
      <c r="K52" s="2">
        <v>3.5</v>
      </c>
      <c r="L52" s="2"/>
      <c r="M52" s="2">
        <v>43217</v>
      </c>
      <c r="N52" s="2"/>
      <c r="O52" s="2"/>
      <c r="P52" s="2">
        <v>12</v>
      </c>
      <c r="Q52" s="2">
        <v>368235805</v>
      </c>
      <c r="R52" s="2">
        <v>0</v>
      </c>
      <c r="S52" s="2"/>
      <c r="T52" s="2"/>
      <c r="U52" s="2" t="s">
        <v>385</v>
      </c>
      <c r="V52" s="2" t="s">
        <v>275</v>
      </c>
      <c r="W52" s="2"/>
      <c r="X52" s="2">
        <v>0.61299999999999999</v>
      </c>
      <c r="Y52" s="2">
        <v>0</v>
      </c>
      <c r="Z52" s="2">
        <f>VLOOKUP(Z$1,ETAPAS!$A$2:$B$6,2,0)*$Q52</f>
        <v>40505938.549999997</v>
      </c>
      <c r="AA52" s="2">
        <f>VLOOKUP(AA$1,ETAPAS!$A$2:$B$6,2,0)*$Q52</f>
        <v>183749666.69499999</v>
      </c>
      <c r="AB52" s="2">
        <f>VLOOKUP(AB$1,ETAPAS!$A$2:$B$6,2,0)*$Q52</f>
        <v>29458864.400000002</v>
      </c>
      <c r="AC52" s="2">
        <f>VLOOKUP(AC$1,ETAPAS!$A$2:$B$6,2,0)*$Q52</f>
        <v>82853056.125</v>
      </c>
      <c r="AD52" s="2">
        <f>VLOOKUP(AD$1,ETAPAS!$A$2:$B$6,2,0)*$Q52</f>
        <v>31668279.229999997</v>
      </c>
      <c r="AE52" s="2">
        <f>IFERROR(VLOOKUP($C52,'AVANCE REAL F2'!$C:$L,4+AE$1,0),"")</f>
        <v>0</v>
      </c>
      <c r="AF52" s="2">
        <f>IFERROR(VLOOKUP($C52,'AVANCE REAL F2'!$C:$L,4+AF$1,0),"")</f>
        <v>0</v>
      </c>
      <c r="AG52" s="2">
        <f>IFERROR(VLOOKUP($C52,'AVANCE REAL F2'!$C:$L,4+AG$1,0),"")</f>
        <v>0</v>
      </c>
      <c r="AH52" s="2">
        <f>IFERROR(VLOOKUP($C52,'AVANCE REAL F2'!$C:$L,4+AH$1,0),"")</f>
        <v>0</v>
      </c>
      <c r="AI52" s="2">
        <f>IFERROR(VLOOKUP($C52,'AVANCE REAL F2'!$C:$L,4+AI$1,0),"")</f>
        <v>0</v>
      </c>
      <c r="AJ52" s="2">
        <f>IFERROR(VLOOKUP(C52,CRONOGRAMAS!B:BD,40,0),"")</f>
        <v>0</v>
      </c>
      <c r="AK52" s="2">
        <f>IFERROR(VLOOKUP(C52,CRONOGRAMAS!B:BD,43,0),"")</f>
        <v>0</v>
      </c>
      <c r="AL52" s="2">
        <f>IFERROR(VLOOKUP(C52,CRONOGRAMAS!B:BD,46,0),"")</f>
        <v>0</v>
      </c>
      <c r="AM52" s="2">
        <f>IFERROR(VLOOKUP(C52,CRONOGRAMAS!B:BD,49,0),"")</f>
        <v>0</v>
      </c>
      <c r="AN52" s="2">
        <f>IFERROR(VLOOKUP(C52,CRONOGRAMAS!B:BD,52,0),"")</f>
        <v>0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>
        <f>IFERROR(VLOOKUP($C52,'AVANCE REAL F2'!$C:$AG,26+AY$1,0),0)</f>
        <v>0</v>
      </c>
      <c r="AZ52" s="2">
        <f>IFERROR(VLOOKUP($C52,'AVANCE REAL F2'!$C:$AG,26+AZ$1,0),0)</f>
        <v>0</v>
      </c>
      <c r="BA52" s="2">
        <f>IFERROR(VLOOKUP($C52,'AVANCE REAL F2'!$C:$AG,26+BA$1,0),0)</f>
        <v>0</v>
      </c>
      <c r="BB52" s="2">
        <f>IFERROR(VLOOKUP($C52,'AVANCE REAL F2'!$C:$AG,26+BB$1,0),0)</f>
        <v>0</v>
      </c>
      <c r="BC52" s="2">
        <f>IFERROR(VLOOKUP($C52,'AVANCE REAL F2'!$C:$AG,26+BC$1,0),0)</f>
        <v>0</v>
      </c>
    </row>
    <row r="53" spans="1:55" x14ac:dyDescent="0.25">
      <c r="A53" s="2" t="s">
        <v>15</v>
      </c>
      <c r="B53" s="2" t="s">
        <v>329</v>
      </c>
      <c r="C53" s="2">
        <v>406048</v>
      </c>
      <c r="D53" s="2" t="s">
        <v>39</v>
      </c>
      <c r="E53" s="2">
        <v>43005</v>
      </c>
      <c r="F53" s="2" t="s">
        <v>100</v>
      </c>
      <c r="G53" s="2">
        <v>43081</v>
      </c>
      <c r="H53" s="2">
        <v>4687694</v>
      </c>
      <c r="I53" s="2">
        <v>0</v>
      </c>
      <c r="J53" s="2"/>
      <c r="K53" s="2">
        <v>2.5</v>
      </c>
      <c r="L53" s="2"/>
      <c r="M53" s="2">
        <v>43207</v>
      </c>
      <c r="N53" s="2">
        <v>43235</v>
      </c>
      <c r="O53" s="2"/>
      <c r="P53" s="2">
        <v>7</v>
      </c>
      <c r="Q53" s="2">
        <v>70992446</v>
      </c>
      <c r="R53" s="2">
        <v>0</v>
      </c>
      <c r="S53" s="2"/>
      <c r="T53" s="2"/>
      <c r="U53" s="2" t="s">
        <v>382</v>
      </c>
      <c r="V53" s="2" t="s">
        <v>275</v>
      </c>
      <c r="W53" s="2" t="s">
        <v>387</v>
      </c>
      <c r="X53" s="2">
        <v>0.99999999999999989</v>
      </c>
      <c r="Y53" s="2">
        <v>0</v>
      </c>
      <c r="Z53" s="2">
        <f>VLOOKUP(Z$1,ETAPAS!$A$2:$B$6,2,0)*$Q53</f>
        <v>7809169.0599999996</v>
      </c>
      <c r="AA53" s="2">
        <f>VLOOKUP(AA$1,ETAPAS!$A$2:$B$6,2,0)*$Q53</f>
        <v>35425230.553999998</v>
      </c>
      <c r="AB53" s="2">
        <f>VLOOKUP(AB$1,ETAPAS!$A$2:$B$6,2,0)*$Q53</f>
        <v>5679395.6799999997</v>
      </c>
      <c r="AC53" s="2">
        <f>VLOOKUP(AC$1,ETAPAS!$A$2:$B$6,2,0)*$Q53</f>
        <v>15973300.35</v>
      </c>
      <c r="AD53" s="2">
        <f>VLOOKUP(AD$1,ETAPAS!$A$2:$B$6,2,0)*$Q53</f>
        <v>6105350.3559999997</v>
      </c>
      <c r="AE53" s="2">
        <f>IFERROR(VLOOKUP($C53,'AVANCE REAL F2'!$C:$L,4+AE$1,0),"")</f>
        <v>0</v>
      </c>
      <c r="AF53" s="2">
        <f>IFERROR(VLOOKUP($C53,'AVANCE REAL F2'!$C:$L,4+AF$1,0),"")</f>
        <v>0</v>
      </c>
      <c r="AG53" s="2">
        <f>IFERROR(VLOOKUP($C53,'AVANCE REAL F2'!$C:$L,4+AG$1,0),"")</f>
        <v>0</v>
      </c>
      <c r="AH53" s="2">
        <f>IFERROR(VLOOKUP($C53,'AVANCE REAL F2'!$C:$L,4+AH$1,0),"")</f>
        <v>0</v>
      </c>
      <c r="AI53" s="2">
        <f>IFERROR(VLOOKUP($C53,'AVANCE REAL F2'!$C:$L,4+AI$1,0),"")</f>
        <v>0</v>
      </c>
      <c r="AJ53" s="2">
        <f>IFERROR(VLOOKUP(C53,CRONOGRAMAS!B:BD,40,0),"")</f>
        <v>0</v>
      </c>
      <c r="AK53" s="2">
        <f>IFERROR(VLOOKUP(C53,CRONOGRAMAS!B:BD,43,0),"")</f>
        <v>0</v>
      </c>
      <c r="AL53" s="2">
        <f>IFERROR(VLOOKUP(C53,CRONOGRAMAS!B:BD,46,0),"")</f>
        <v>0</v>
      </c>
      <c r="AM53" s="2">
        <f>IFERROR(VLOOKUP(C53,CRONOGRAMAS!B:BD,49,0),"")</f>
        <v>0</v>
      </c>
      <c r="AN53" s="2">
        <f>IFERROR(VLOOKUP(C53,CRONOGRAMAS!B:BD,52,0),"")</f>
        <v>0</v>
      </c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>
        <f>IFERROR(VLOOKUP($C53,'AVANCE REAL F2'!$C:$AG,26+AY$1,0),0)</f>
        <v>0</v>
      </c>
      <c r="AZ53" s="2">
        <f>IFERROR(VLOOKUP($C53,'AVANCE REAL F2'!$C:$AG,26+AZ$1,0),0)</f>
        <v>0</v>
      </c>
      <c r="BA53" s="2">
        <f>IFERROR(VLOOKUP($C53,'AVANCE REAL F2'!$C:$AG,26+BA$1,0),0)</f>
        <v>0</v>
      </c>
      <c r="BB53" s="2">
        <f>IFERROR(VLOOKUP($C53,'AVANCE REAL F2'!$C:$AG,26+BB$1,0),0)</f>
        <v>0</v>
      </c>
      <c r="BC53" s="2">
        <f>IFERROR(VLOOKUP($C53,'AVANCE REAL F2'!$C:$AG,26+BC$1,0),0)</f>
        <v>0</v>
      </c>
    </row>
    <row r="54" spans="1:55" x14ac:dyDescent="0.25">
      <c r="A54" s="2" t="s">
        <v>11</v>
      </c>
      <c r="B54" s="2" t="s">
        <v>185</v>
      </c>
      <c r="C54" s="2">
        <v>406058</v>
      </c>
      <c r="D54" s="2" t="s">
        <v>40</v>
      </c>
      <c r="E54" s="2">
        <v>43055</v>
      </c>
      <c r="F54" s="2" t="s">
        <v>144</v>
      </c>
      <c r="G54" s="2">
        <v>43162</v>
      </c>
      <c r="H54" s="2">
        <v>30228103</v>
      </c>
      <c r="I54" s="2">
        <v>0</v>
      </c>
      <c r="J54" s="2"/>
      <c r="K54" s="2">
        <v>3.5</v>
      </c>
      <c r="L54" s="2"/>
      <c r="M54" s="2">
        <v>43177</v>
      </c>
      <c r="N54" s="2"/>
      <c r="O54" s="2"/>
      <c r="P54" s="2">
        <v>12</v>
      </c>
      <c r="Q54" s="2">
        <v>291834729</v>
      </c>
      <c r="R54" s="2">
        <v>0</v>
      </c>
      <c r="S54" s="2"/>
      <c r="T54" s="2"/>
      <c r="U54" s="2" t="s">
        <v>385</v>
      </c>
      <c r="V54" s="2" t="s">
        <v>275</v>
      </c>
      <c r="W54" s="2"/>
      <c r="X54" s="2">
        <v>0.77324999999999999</v>
      </c>
      <c r="Y54" s="2">
        <v>0</v>
      </c>
      <c r="Z54" s="2">
        <f>VLOOKUP(Z$1,ETAPAS!$A$2:$B$6,2,0)*$Q54</f>
        <v>32101820.190000001</v>
      </c>
      <c r="AA54" s="2">
        <f>VLOOKUP(AA$1,ETAPAS!$A$2:$B$6,2,0)*$Q54</f>
        <v>145625529.771</v>
      </c>
      <c r="AB54" s="2">
        <f>VLOOKUP(AB$1,ETAPAS!$A$2:$B$6,2,0)*$Q54</f>
        <v>23346778.32</v>
      </c>
      <c r="AC54" s="2">
        <f>VLOOKUP(AC$1,ETAPAS!$A$2:$B$6,2,0)*$Q54</f>
        <v>65662814.024999999</v>
      </c>
      <c r="AD54" s="2">
        <f>VLOOKUP(AD$1,ETAPAS!$A$2:$B$6,2,0)*$Q54</f>
        <v>25097786.693999998</v>
      </c>
      <c r="AE54" s="2">
        <f>IFERROR(VLOOKUP($C54,'AVANCE REAL F2'!$C:$L,4+AE$1,0),"")</f>
        <v>0</v>
      </c>
      <c r="AF54" s="2">
        <f>IFERROR(VLOOKUP($C54,'AVANCE REAL F2'!$C:$L,4+AF$1,0),"")</f>
        <v>0</v>
      </c>
      <c r="AG54" s="2">
        <f>IFERROR(VLOOKUP($C54,'AVANCE REAL F2'!$C:$L,4+AG$1,0),"")</f>
        <v>0</v>
      </c>
      <c r="AH54" s="2">
        <f>IFERROR(VLOOKUP($C54,'AVANCE REAL F2'!$C:$L,4+AH$1,0),"")</f>
        <v>0</v>
      </c>
      <c r="AI54" s="2">
        <f>IFERROR(VLOOKUP($C54,'AVANCE REAL F2'!$C:$L,4+AI$1,0),"")</f>
        <v>0</v>
      </c>
      <c r="AJ54" s="2">
        <f>IFERROR(VLOOKUP(C54,CRONOGRAMAS!B:BD,40,0),"")</f>
        <v>0</v>
      </c>
      <c r="AK54" s="2">
        <f>IFERROR(VLOOKUP(C54,CRONOGRAMAS!B:BD,43,0),"")</f>
        <v>0</v>
      </c>
      <c r="AL54" s="2">
        <f>IFERROR(VLOOKUP(C54,CRONOGRAMAS!B:BD,46,0),"")</f>
        <v>0</v>
      </c>
      <c r="AM54" s="2">
        <f>IFERROR(VLOOKUP(C54,CRONOGRAMAS!B:BD,49,0),"")</f>
        <v>0</v>
      </c>
      <c r="AN54" s="2">
        <f>IFERROR(VLOOKUP(C54,CRONOGRAMAS!B:BD,52,0),"")</f>
        <v>0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>
        <f>IFERROR(VLOOKUP($C54,'AVANCE REAL F2'!$C:$AG,26+AY$1,0),0)</f>
        <v>0</v>
      </c>
      <c r="AZ54" s="2">
        <f>IFERROR(VLOOKUP($C54,'AVANCE REAL F2'!$C:$AG,26+AZ$1,0),0)</f>
        <v>0</v>
      </c>
      <c r="BA54" s="2">
        <f>IFERROR(VLOOKUP($C54,'AVANCE REAL F2'!$C:$AG,26+BA$1,0),0)</f>
        <v>0</v>
      </c>
      <c r="BB54" s="2">
        <f>IFERROR(VLOOKUP($C54,'AVANCE REAL F2'!$C:$AG,26+BB$1,0),0)</f>
        <v>0</v>
      </c>
      <c r="BC54" s="2">
        <f>IFERROR(VLOOKUP($C54,'AVANCE REAL F2'!$C:$AG,26+BC$1,0),0)</f>
        <v>0</v>
      </c>
    </row>
    <row r="55" spans="1:55" x14ac:dyDescent="0.25">
      <c r="A55" s="2" t="s">
        <v>142</v>
      </c>
      <c r="B55" s="2" t="s">
        <v>185</v>
      </c>
      <c r="C55" s="2">
        <v>406038</v>
      </c>
      <c r="D55" s="2" t="s">
        <v>143</v>
      </c>
      <c r="E55" s="2">
        <v>42944</v>
      </c>
      <c r="F55" s="2" t="s">
        <v>144</v>
      </c>
      <c r="G55" s="2">
        <v>43025</v>
      </c>
      <c r="H55" s="2">
        <v>6858572</v>
      </c>
      <c r="I55" s="2">
        <v>0</v>
      </c>
      <c r="J55" s="2"/>
      <c r="K55" s="2">
        <v>2.5</v>
      </c>
      <c r="L55" s="2">
        <v>43195</v>
      </c>
      <c r="M55" s="2">
        <v>43063</v>
      </c>
      <c r="N55" s="2">
        <v>43071</v>
      </c>
      <c r="O55" s="2">
        <v>43202</v>
      </c>
      <c r="P55" s="2">
        <v>7</v>
      </c>
      <c r="Q55" s="2">
        <v>102750230</v>
      </c>
      <c r="R55" s="2">
        <v>0</v>
      </c>
      <c r="S55" s="2"/>
      <c r="T55" s="2">
        <v>43477</v>
      </c>
      <c r="U55" s="2" t="s">
        <v>274</v>
      </c>
      <c r="V55" s="15" t="s">
        <v>390</v>
      </c>
      <c r="W55" s="2"/>
      <c r="X55" s="2">
        <v>0.99999999999999989</v>
      </c>
      <c r="Y55" s="2">
        <v>0.26500000000000001</v>
      </c>
      <c r="Z55" s="2">
        <f>VLOOKUP(Z$1,ETAPAS!$A$2:$B$6,2,0)*$Q55</f>
        <v>11302525.300000001</v>
      </c>
      <c r="AA55" s="2">
        <f>VLOOKUP(AA$1,ETAPAS!$A$2:$B$6,2,0)*$Q55</f>
        <v>51272364.770000003</v>
      </c>
      <c r="AB55" s="2">
        <f>VLOOKUP(AB$1,ETAPAS!$A$2:$B$6,2,0)*$Q55</f>
        <v>8220018.4000000004</v>
      </c>
      <c r="AC55" s="2">
        <f>VLOOKUP(AC$1,ETAPAS!$A$2:$B$6,2,0)*$Q55</f>
        <v>23118801.75</v>
      </c>
      <c r="AD55" s="2">
        <f>VLOOKUP(AD$1,ETAPAS!$A$2:$B$6,2,0)*$Q55</f>
        <v>8836519.7799999993</v>
      </c>
      <c r="AE55" s="2">
        <f>IFERROR(VLOOKUP($C55,'AVANCE REAL F2'!$C:$L,4+AE$1,0),"")</f>
        <v>43525</v>
      </c>
      <c r="AF55" s="2">
        <f>IFERROR(VLOOKUP($C55,'AVANCE REAL F2'!$C:$L,4+AF$1,0),"")</f>
        <v>43211</v>
      </c>
      <c r="AG55" s="2">
        <f>IFERROR(VLOOKUP($C55,'AVANCE REAL F2'!$C:$L,4+AG$1,0),"")</f>
        <v>43225</v>
      </c>
      <c r="AH55" s="2">
        <f>IFERROR(VLOOKUP($C55,'AVANCE REAL F2'!$C:$L,4+AH$1,0),"")</f>
        <v>0</v>
      </c>
      <c r="AI55" s="2">
        <f>IFERROR(VLOOKUP($C55,'AVANCE REAL F2'!$C:$L,4+AI$1,0),"")</f>
        <v>0</v>
      </c>
      <c r="AJ55" s="2">
        <f>IFERROR(VLOOKUP(C55,CRONOGRAMAS!B:BD,40,0),"")</f>
        <v>60</v>
      </c>
      <c r="AK55" s="2">
        <f>IFERROR(VLOOKUP(C55,CRONOGRAMAS!B:BD,43,0),"")</f>
        <v>256</v>
      </c>
      <c r="AL55" s="2">
        <f>IFERROR(VLOOKUP(C55,CRONOGRAMAS!B:BD,46,0),"")</f>
        <v>141</v>
      </c>
      <c r="AM55" s="2">
        <f>IFERROR(VLOOKUP(C55,CRONOGRAMAS!B:BD,49,0),"")</f>
        <v>69</v>
      </c>
      <c r="AN55" s="2">
        <f>IFERROR(VLOOKUP(C55,CRONOGRAMAS!B:BD,52,0),"")</f>
        <v>271</v>
      </c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>
        <f>IFERROR(VLOOKUP($C55,'AVANCE REAL F2'!$C:$AG,26+AY$1,0),0)</f>
        <v>1</v>
      </c>
      <c r="AZ55" s="2">
        <f>IFERROR(VLOOKUP($C55,'AVANCE REAL F2'!$C:$AG,26+AZ$1,0),0)</f>
        <v>0.31013999999999997</v>
      </c>
      <c r="BA55" s="2">
        <f>IFERROR(VLOOKUP($C55,'AVANCE REAL F2'!$C:$AG,26+BA$1,0),0)</f>
        <v>0</v>
      </c>
      <c r="BB55" s="2">
        <f>IFERROR(VLOOKUP($C55,'AVANCE REAL F2'!$C:$AG,26+BB$1,0),0)</f>
        <v>0</v>
      </c>
      <c r="BC55" s="2">
        <f>IFERROR(VLOOKUP($C55,'AVANCE REAL F2'!$C:$AG,26+BC$1,0),0)</f>
        <v>0</v>
      </c>
    </row>
    <row r="56" spans="1:55" x14ac:dyDescent="0.25">
      <c r="A56" s="2" t="s">
        <v>146</v>
      </c>
      <c r="B56" s="2" t="s">
        <v>185</v>
      </c>
      <c r="C56" s="2"/>
      <c r="D56" s="2" t="s">
        <v>254</v>
      </c>
      <c r="E56" s="2" t="s">
        <v>426</v>
      </c>
      <c r="F56" s="2"/>
      <c r="G56" s="2"/>
      <c r="H56" s="2"/>
      <c r="I56" s="2">
        <v>0</v>
      </c>
      <c r="J56" s="2"/>
      <c r="K56" s="2"/>
      <c r="L56" s="2"/>
      <c r="M56" s="2"/>
      <c r="N56" s="2"/>
      <c r="O56" s="2"/>
      <c r="P56" s="2"/>
      <c r="Q56" s="2"/>
      <c r="R56" s="2">
        <v>0</v>
      </c>
      <c r="S56" s="2"/>
      <c r="T56" s="2"/>
      <c r="U56" s="2" t="s">
        <v>384</v>
      </c>
      <c r="V56" s="2" t="s">
        <v>384</v>
      </c>
      <c r="W56" s="2"/>
      <c r="X56" s="2" t="s">
        <v>384</v>
      </c>
      <c r="Y56" s="2" t="s">
        <v>384</v>
      </c>
      <c r="Z56" s="2">
        <f>VLOOKUP(Z$1,ETAPAS!$A$2:$B$6,2,0)*$Q56</f>
        <v>0</v>
      </c>
      <c r="AA56" s="2">
        <f>VLOOKUP(AA$1,ETAPAS!$A$2:$B$6,2,0)*$Q56</f>
        <v>0</v>
      </c>
      <c r="AB56" s="2">
        <f>VLOOKUP(AB$1,ETAPAS!$A$2:$B$6,2,0)*$Q56</f>
        <v>0</v>
      </c>
      <c r="AC56" s="2">
        <f>VLOOKUP(AC$1,ETAPAS!$A$2:$B$6,2,0)*$Q56</f>
        <v>0</v>
      </c>
      <c r="AD56" s="2">
        <f>VLOOKUP(AD$1,ETAPAS!$A$2:$B$6,2,0)*$Q56</f>
        <v>0</v>
      </c>
      <c r="AE56" s="2" t="str">
        <f>IFERROR(VLOOKUP($C56,'AVANCE REAL F2'!$C:$L,4+AE$1,0),"")</f>
        <v/>
      </c>
      <c r="AF56" s="2" t="str">
        <f>IFERROR(VLOOKUP($C56,'AVANCE REAL F2'!$C:$L,4+AF$1,0),"")</f>
        <v/>
      </c>
      <c r="AG56" s="2" t="str">
        <f>IFERROR(VLOOKUP($C56,'AVANCE REAL F2'!$C:$L,4+AG$1,0),"")</f>
        <v/>
      </c>
      <c r="AH56" s="2" t="str">
        <f>IFERROR(VLOOKUP($C56,'AVANCE REAL F2'!$C:$L,4+AH$1,0),"")</f>
        <v/>
      </c>
      <c r="AI56" s="2" t="str">
        <f>IFERROR(VLOOKUP($C56,'AVANCE REAL F2'!$C:$L,4+AI$1,0),"")</f>
        <v/>
      </c>
      <c r="AJ56" s="2" t="str">
        <f>IFERROR(VLOOKUP(C56,CRONOGRAMAS!B:BD,40,0),"")</f>
        <v/>
      </c>
      <c r="AK56" s="2" t="str">
        <f>IFERROR(VLOOKUP(C56,CRONOGRAMAS!B:BD,43,0),"")</f>
        <v/>
      </c>
      <c r="AL56" s="2" t="str">
        <f>IFERROR(VLOOKUP(C56,CRONOGRAMAS!B:BD,46,0),"")</f>
        <v/>
      </c>
      <c r="AM56" s="2" t="str">
        <f>IFERROR(VLOOKUP(C56,CRONOGRAMAS!B:BD,49,0),"")</f>
        <v/>
      </c>
      <c r="AN56" s="2" t="str">
        <f>IFERROR(VLOOKUP(C56,CRONOGRAMAS!B:BD,52,0),"")</f>
        <v/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>
        <f>IFERROR(VLOOKUP($C56,'AVANCE REAL F2'!$C:$AG,26+AY$1,0),0)</f>
        <v>0</v>
      </c>
      <c r="AZ56" s="2">
        <f>IFERROR(VLOOKUP($C56,'AVANCE REAL F2'!$C:$AG,26+AZ$1,0),0)</f>
        <v>0</v>
      </c>
      <c r="BA56" s="2">
        <f>IFERROR(VLOOKUP($C56,'AVANCE REAL F2'!$C:$AG,26+BA$1,0),0)</f>
        <v>0</v>
      </c>
      <c r="BB56" s="2">
        <f>IFERROR(VLOOKUP($C56,'AVANCE REAL F2'!$C:$AG,26+BB$1,0),0)</f>
        <v>0</v>
      </c>
      <c r="BC56" s="2">
        <f>IFERROR(VLOOKUP($C56,'AVANCE REAL F2'!$C:$AG,26+BC$1,0),0)</f>
        <v>0</v>
      </c>
    </row>
    <row r="57" spans="1:55" x14ac:dyDescent="0.25">
      <c r="A57" s="2" t="s">
        <v>146</v>
      </c>
      <c r="B57" s="2" t="s">
        <v>185</v>
      </c>
      <c r="C57" s="2">
        <v>406040</v>
      </c>
      <c r="D57" s="2" t="s">
        <v>147</v>
      </c>
      <c r="E57" s="2">
        <v>42949</v>
      </c>
      <c r="F57" s="2" t="s">
        <v>144</v>
      </c>
      <c r="G57" s="2">
        <v>43056</v>
      </c>
      <c r="H57" s="2">
        <v>9271042</v>
      </c>
      <c r="I57" s="2">
        <v>0</v>
      </c>
      <c r="J57" s="2"/>
      <c r="K57" s="2">
        <v>3.5</v>
      </c>
      <c r="L57" s="2">
        <v>43230</v>
      </c>
      <c r="M57" s="2"/>
      <c r="N57" s="2">
        <v>43207</v>
      </c>
      <c r="O57" s="2">
        <v>43241</v>
      </c>
      <c r="P57" s="2">
        <v>8</v>
      </c>
      <c r="Q57" s="2">
        <v>124653924</v>
      </c>
      <c r="R57" s="2">
        <v>0</v>
      </c>
      <c r="S57" s="2"/>
      <c r="T57" s="2">
        <v>43486</v>
      </c>
      <c r="U57" s="2" t="s">
        <v>274</v>
      </c>
      <c r="V57" s="15" t="s">
        <v>386</v>
      </c>
      <c r="W57" s="2"/>
      <c r="X57" s="2">
        <v>0.99999999999999989</v>
      </c>
      <c r="Y57" s="2">
        <v>0.43419999999999997</v>
      </c>
      <c r="Z57" s="2">
        <f>VLOOKUP(Z$1,ETAPAS!$A$2:$B$6,2,0)*$Q57</f>
        <v>13711931.640000001</v>
      </c>
      <c r="AA57" s="2">
        <f>VLOOKUP(AA$1,ETAPAS!$A$2:$B$6,2,0)*$Q57</f>
        <v>62202308.075999998</v>
      </c>
      <c r="AB57" s="2">
        <f>VLOOKUP(AB$1,ETAPAS!$A$2:$B$6,2,0)*$Q57</f>
        <v>9972313.9199999999</v>
      </c>
      <c r="AC57" s="2">
        <f>VLOOKUP(AC$1,ETAPAS!$A$2:$B$6,2,0)*$Q57</f>
        <v>28047132.900000002</v>
      </c>
      <c r="AD57" s="2">
        <f>VLOOKUP(AD$1,ETAPAS!$A$2:$B$6,2,0)*$Q57</f>
        <v>10720237.464</v>
      </c>
      <c r="AE57" s="2">
        <f>IFERROR(VLOOKUP($C57,'AVANCE REAL F2'!$C:$L,4+AE$1,0),"")</f>
        <v>43525</v>
      </c>
      <c r="AF57" s="2">
        <f>IFERROR(VLOOKUP($C57,'AVANCE REAL F2'!$C:$L,4+AF$1,0),"")</f>
        <v>43428</v>
      </c>
      <c r="AG57" s="2">
        <f>IFERROR(VLOOKUP($C57,'AVANCE REAL F2'!$C:$L,4+AG$1,0),"")</f>
        <v>43498</v>
      </c>
      <c r="AH57" s="2">
        <f>IFERROR(VLOOKUP($C57,'AVANCE REAL F2'!$C:$L,4+AH$1,0),"")</f>
        <v>0</v>
      </c>
      <c r="AI57" s="2">
        <f>IFERROR(VLOOKUP($C57,'AVANCE REAL F2'!$C:$L,4+AI$1,0),"")</f>
        <v>0</v>
      </c>
      <c r="AJ57" s="2">
        <f>IFERROR(VLOOKUP(C57,CRONOGRAMAS!B:BD,40,0),"")</f>
        <v>142</v>
      </c>
      <c r="AK57" s="2">
        <f>IFERROR(VLOOKUP(C57,CRONOGRAMAS!B:BD,43,0),"")</f>
        <v>211</v>
      </c>
      <c r="AL57" s="2">
        <f>IFERROR(VLOOKUP(C57,CRONOGRAMAS!B:BD,46,0),"")</f>
        <v>196</v>
      </c>
      <c r="AM57" s="2">
        <f>IFERROR(VLOOKUP(C57,CRONOGRAMAS!B:BD,49,0),"")</f>
        <v>115</v>
      </c>
      <c r="AN57" s="2">
        <f>IFERROR(VLOOKUP(C57,CRONOGRAMAS!B:BD,52,0),"")</f>
        <v>356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>
        <f>IFERROR(VLOOKUP($C57,'AVANCE REAL F2'!$C:$AG,26+AY$1,0),0)</f>
        <v>1</v>
      </c>
      <c r="AZ57" s="2">
        <f>IFERROR(VLOOKUP($C57,'AVANCE REAL F2'!$C:$AG,26+AZ$1,0),0)</f>
        <v>9.9940000000000001E-2</v>
      </c>
      <c r="BA57" s="2">
        <f>IFERROR(VLOOKUP($C57,'AVANCE REAL F2'!$C:$AG,26+BA$1,0),0)</f>
        <v>0</v>
      </c>
      <c r="BB57" s="2">
        <f>IFERROR(VLOOKUP($C57,'AVANCE REAL F2'!$C:$AG,26+BB$1,0),0)</f>
        <v>0</v>
      </c>
      <c r="BC57" s="2">
        <f>IFERROR(VLOOKUP($C57,'AVANCE REAL F2'!$C:$AG,26+BC$1,0),0)</f>
        <v>7.6799999999999993E-2</v>
      </c>
    </row>
    <row r="58" spans="1:55" x14ac:dyDescent="0.25">
      <c r="A58" s="2" t="s">
        <v>255</v>
      </c>
      <c r="B58" s="2" t="s">
        <v>185</v>
      </c>
      <c r="C58" s="2"/>
      <c r="D58" s="2" t="s">
        <v>260</v>
      </c>
      <c r="E58" s="2" t="s">
        <v>426</v>
      </c>
      <c r="F58" s="2"/>
      <c r="G58" s="2"/>
      <c r="H58" s="2"/>
      <c r="I58" s="2">
        <v>0</v>
      </c>
      <c r="J58" s="2"/>
      <c r="K58" s="2"/>
      <c r="L58" s="2"/>
      <c r="M58" s="2"/>
      <c r="N58" s="2"/>
      <c r="O58" s="2"/>
      <c r="P58" s="2"/>
      <c r="Q58" s="2"/>
      <c r="R58" s="2">
        <v>0</v>
      </c>
      <c r="S58" s="2"/>
      <c r="T58" s="2"/>
      <c r="U58" s="2" t="s">
        <v>384</v>
      </c>
      <c r="V58" s="2" t="s">
        <v>384</v>
      </c>
      <c r="W58" s="2"/>
      <c r="X58" s="2" t="s">
        <v>384</v>
      </c>
      <c r="Y58" s="2" t="s">
        <v>384</v>
      </c>
      <c r="Z58" s="2">
        <f>VLOOKUP(Z$1,ETAPAS!$A$2:$B$6,2,0)*$Q58</f>
        <v>0</v>
      </c>
      <c r="AA58" s="2">
        <f>VLOOKUP(AA$1,ETAPAS!$A$2:$B$6,2,0)*$Q58</f>
        <v>0</v>
      </c>
      <c r="AB58" s="2">
        <f>VLOOKUP(AB$1,ETAPAS!$A$2:$B$6,2,0)*$Q58</f>
        <v>0</v>
      </c>
      <c r="AC58" s="2">
        <f>VLOOKUP(AC$1,ETAPAS!$A$2:$B$6,2,0)*$Q58</f>
        <v>0</v>
      </c>
      <c r="AD58" s="2">
        <f>VLOOKUP(AD$1,ETAPAS!$A$2:$B$6,2,0)*$Q58</f>
        <v>0</v>
      </c>
      <c r="AE58" s="2" t="str">
        <f>IFERROR(VLOOKUP($C58,'AVANCE REAL F2'!$C:$L,4+AE$1,0),"")</f>
        <v/>
      </c>
      <c r="AF58" s="2" t="str">
        <f>IFERROR(VLOOKUP($C58,'AVANCE REAL F2'!$C:$L,4+AF$1,0),"")</f>
        <v/>
      </c>
      <c r="AG58" s="2" t="str">
        <f>IFERROR(VLOOKUP($C58,'AVANCE REAL F2'!$C:$L,4+AG$1,0),"")</f>
        <v/>
      </c>
      <c r="AH58" s="2" t="str">
        <f>IFERROR(VLOOKUP($C58,'AVANCE REAL F2'!$C:$L,4+AH$1,0),"")</f>
        <v/>
      </c>
      <c r="AI58" s="2" t="str">
        <f>IFERROR(VLOOKUP($C58,'AVANCE REAL F2'!$C:$L,4+AI$1,0),"")</f>
        <v/>
      </c>
      <c r="AJ58" s="2" t="str">
        <f>IFERROR(VLOOKUP(C58,CRONOGRAMAS!B:BD,40,0),"")</f>
        <v/>
      </c>
      <c r="AK58" s="2" t="str">
        <f>IFERROR(VLOOKUP(C58,CRONOGRAMAS!B:BD,43,0),"")</f>
        <v/>
      </c>
      <c r="AL58" s="2" t="str">
        <f>IFERROR(VLOOKUP(C58,CRONOGRAMAS!B:BD,46,0),"")</f>
        <v/>
      </c>
      <c r="AM58" s="2" t="str">
        <f>IFERROR(VLOOKUP(C58,CRONOGRAMAS!B:BD,49,0),"")</f>
        <v/>
      </c>
      <c r="AN58" s="2" t="str">
        <f>IFERROR(VLOOKUP(C58,CRONOGRAMAS!B:BD,52,0),"")</f>
        <v/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>
        <f>IFERROR(VLOOKUP($C58,'AVANCE REAL F2'!$C:$AG,26+AY$1,0),0)</f>
        <v>0</v>
      </c>
      <c r="AZ58" s="2">
        <f>IFERROR(VLOOKUP($C58,'AVANCE REAL F2'!$C:$AG,26+AZ$1,0),0)</f>
        <v>0</v>
      </c>
      <c r="BA58" s="2">
        <f>IFERROR(VLOOKUP($C58,'AVANCE REAL F2'!$C:$AG,26+BA$1,0),0)</f>
        <v>0</v>
      </c>
      <c r="BB58" s="2">
        <f>IFERROR(VLOOKUP($C58,'AVANCE REAL F2'!$C:$AG,26+BB$1,0),0)</f>
        <v>0</v>
      </c>
      <c r="BC58" s="2">
        <f>IFERROR(VLOOKUP($C58,'AVANCE REAL F2'!$C:$AG,26+BC$1,0),0)</f>
        <v>0</v>
      </c>
    </row>
    <row r="59" spans="1:55" x14ac:dyDescent="0.25">
      <c r="A59" s="2" t="s">
        <v>255</v>
      </c>
      <c r="B59" s="2" t="s">
        <v>185</v>
      </c>
      <c r="C59" s="2"/>
      <c r="D59" s="2" t="s">
        <v>261</v>
      </c>
      <c r="E59" s="2" t="s">
        <v>426</v>
      </c>
      <c r="F59" s="2"/>
      <c r="G59" s="2"/>
      <c r="H59" s="2"/>
      <c r="I59" s="2">
        <v>0</v>
      </c>
      <c r="J59" s="2"/>
      <c r="K59" s="2"/>
      <c r="L59" s="2"/>
      <c r="M59" s="2"/>
      <c r="N59" s="2"/>
      <c r="O59" s="2"/>
      <c r="P59" s="2"/>
      <c r="Q59" s="2"/>
      <c r="R59" s="2">
        <v>0</v>
      </c>
      <c r="S59" s="2"/>
      <c r="T59" s="2"/>
      <c r="U59" s="2" t="s">
        <v>384</v>
      </c>
      <c r="V59" s="2" t="s">
        <v>384</v>
      </c>
      <c r="W59" s="2"/>
      <c r="X59" s="2" t="s">
        <v>384</v>
      </c>
      <c r="Y59" s="2" t="s">
        <v>384</v>
      </c>
      <c r="Z59" s="2">
        <f>VLOOKUP(Z$1,ETAPAS!$A$2:$B$6,2,0)*$Q59</f>
        <v>0</v>
      </c>
      <c r="AA59" s="2">
        <f>VLOOKUP(AA$1,ETAPAS!$A$2:$B$6,2,0)*$Q59</f>
        <v>0</v>
      </c>
      <c r="AB59" s="2">
        <f>VLOOKUP(AB$1,ETAPAS!$A$2:$B$6,2,0)*$Q59</f>
        <v>0</v>
      </c>
      <c r="AC59" s="2">
        <f>VLOOKUP(AC$1,ETAPAS!$A$2:$B$6,2,0)*$Q59</f>
        <v>0</v>
      </c>
      <c r="AD59" s="2">
        <f>VLOOKUP(AD$1,ETAPAS!$A$2:$B$6,2,0)*$Q59</f>
        <v>0</v>
      </c>
      <c r="AE59" s="2" t="str">
        <f>IFERROR(VLOOKUP($C59,'AVANCE REAL F2'!$C:$L,4+AE$1,0),"")</f>
        <v/>
      </c>
      <c r="AF59" s="2" t="str">
        <f>IFERROR(VLOOKUP($C59,'AVANCE REAL F2'!$C:$L,4+AF$1,0),"")</f>
        <v/>
      </c>
      <c r="AG59" s="2" t="str">
        <f>IFERROR(VLOOKUP($C59,'AVANCE REAL F2'!$C:$L,4+AG$1,0),"")</f>
        <v/>
      </c>
      <c r="AH59" s="2" t="str">
        <f>IFERROR(VLOOKUP($C59,'AVANCE REAL F2'!$C:$L,4+AH$1,0),"")</f>
        <v/>
      </c>
      <c r="AI59" s="2" t="str">
        <f>IFERROR(VLOOKUP($C59,'AVANCE REAL F2'!$C:$L,4+AI$1,0),"")</f>
        <v/>
      </c>
      <c r="AJ59" s="2" t="str">
        <f>IFERROR(VLOOKUP(C59,CRONOGRAMAS!B:BD,40,0),"")</f>
        <v/>
      </c>
      <c r="AK59" s="2" t="str">
        <f>IFERROR(VLOOKUP(C59,CRONOGRAMAS!B:BD,43,0),"")</f>
        <v/>
      </c>
      <c r="AL59" s="2" t="str">
        <f>IFERROR(VLOOKUP(C59,CRONOGRAMAS!B:BD,46,0),"")</f>
        <v/>
      </c>
      <c r="AM59" s="2" t="str">
        <f>IFERROR(VLOOKUP(C59,CRONOGRAMAS!B:BD,49,0),"")</f>
        <v/>
      </c>
      <c r="AN59" s="2" t="str">
        <f>IFERROR(VLOOKUP(C59,CRONOGRAMAS!B:BD,52,0),"")</f>
        <v/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>
        <f>IFERROR(VLOOKUP($C59,'AVANCE REAL F2'!$C:$AG,26+AY$1,0),0)</f>
        <v>0</v>
      </c>
      <c r="AZ59" s="2">
        <f>IFERROR(VLOOKUP($C59,'AVANCE REAL F2'!$C:$AG,26+AZ$1,0),0)</f>
        <v>0</v>
      </c>
      <c r="BA59" s="2">
        <f>IFERROR(VLOOKUP($C59,'AVANCE REAL F2'!$C:$AG,26+BA$1,0),0)</f>
        <v>0</v>
      </c>
      <c r="BB59" s="2">
        <f>IFERROR(VLOOKUP($C59,'AVANCE REAL F2'!$C:$AG,26+BB$1,0),0)</f>
        <v>0</v>
      </c>
      <c r="BC59" s="2">
        <f>IFERROR(VLOOKUP($C59,'AVANCE REAL F2'!$C:$AG,26+BC$1,0),0)</f>
        <v>0</v>
      </c>
    </row>
    <row r="60" spans="1:55" x14ac:dyDescent="0.25">
      <c r="A60" s="2" t="s">
        <v>256</v>
      </c>
      <c r="B60" s="2" t="s">
        <v>329</v>
      </c>
      <c r="C60" s="2"/>
      <c r="D60" s="2" t="s">
        <v>262</v>
      </c>
      <c r="E60" s="2" t="s">
        <v>426</v>
      </c>
      <c r="F60" s="2"/>
      <c r="G60" s="2"/>
      <c r="H60" s="2"/>
      <c r="I60" s="2">
        <v>0</v>
      </c>
      <c r="J60" s="2"/>
      <c r="K60" s="2"/>
      <c r="L60" s="2"/>
      <c r="M60" s="2"/>
      <c r="N60" s="2"/>
      <c r="O60" s="2"/>
      <c r="P60" s="2"/>
      <c r="Q60" s="2"/>
      <c r="R60" s="2">
        <v>0</v>
      </c>
      <c r="S60" s="2"/>
      <c r="T60" s="2"/>
      <c r="U60" s="2" t="s">
        <v>384</v>
      </c>
      <c r="V60" s="2" t="s">
        <v>384</v>
      </c>
      <c r="W60" s="2"/>
      <c r="X60" s="2" t="s">
        <v>384</v>
      </c>
      <c r="Y60" s="2" t="s">
        <v>384</v>
      </c>
      <c r="Z60" s="2">
        <f>VLOOKUP(Z$1,ETAPAS!$A$2:$B$6,2,0)*$Q60</f>
        <v>0</v>
      </c>
      <c r="AA60" s="2">
        <f>VLOOKUP(AA$1,ETAPAS!$A$2:$B$6,2,0)*$Q60</f>
        <v>0</v>
      </c>
      <c r="AB60" s="2">
        <f>VLOOKUP(AB$1,ETAPAS!$A$2:$B$6,2,0)*$Q60</f>
        <v>0</v>
      </c>
      <c r="AC60" s="2">
        <f>VLOOKUP(AC$1,ETAPAS!$A$2:$B$6,2,0)*$Q60</f>
        <v>0</v>
      </c>
      <c r="AD60" s="2">
        <f>VLOOKUP(AD$1,ETAPAS!$A$2:$B$6,2,0)*$Q60</f>
        <v>0</v>
      </c>
      <c r="AE60" s="2" t="str">
        <f>IFERROR(VLOOKUP($C60,'AVANCE REAL F2'!$C:$L,4+AE$1,0),"")</f>
        <v/>
      </c>
      <c r="AF60" s="2" t="str">
        <f>IFERROR(VLOOKUP($C60,'AVANCE REAL F2'!$C:$L,4+AF$1,0),"")</f>
        <v/>
      </c>
      <c r="AG60" s="2" t="str">
        <f>IFERROR(VLOOKUP($C60,'AVANCE REAL F2'!$C:$L,4+AG$1,0),"")</f>
        <v/>
      </c>
      <c r="AH60" s="2" t="str">
        <f>IFERROR(VLOOKUP($C60,'AVANCE REAL F2'!$C:$L,4+AH$1,0),"")</f>
        <v/>
      </c>
      <c r="AI60" s="2" t="str">
        <f>IFERROR(VLOOKUP($C60,'AVANCE REAL F2'!$C:$L,4+AI$1,0),"")</f>
        <v/>
      </c>
      <c r="AJ60" s="2" t="str">
        <f>IFERROR(VLOOKUP(C60,CRONOGRAMAS!B:BD,40,0),"")</f>
        <v/>
      </c>
      <c r="AK60" s="2" t="str">
        <f>IFERROR(VLOOKUP(C60,CRONOGRAMAS!B:BD,43,0),"")</f>
        <v/>
      </c>
      <c r="AL60" s="2" t="str">
        <f>IFERROR(VLOOKUP(C60,CRONOGRAMAS!B:BD,46,0),"")</f>
        <v/>
      </c>
      <c r="AM60" s="2" t="str">
        <f>IFERROR(VLOOKUP(C60,CRONOGRAMAS!B:BD,49,0),"")</f>
        <v/>
      </c>
      <c r="AN60" s="2" t="str">
        <f>IFERROR(VLOOKUP(C60,CRONOGRAMAS!B:BD,52,0),"")</f>
        <v/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>
        <f>IFERROR(VLOOKUP($C60,'AVANCE REAL F2'!$C:$AG,26+AY$1,0),0)</f>
        <v>0</v>
      </c>
      <c r="AZ60" s="2">
        <f>IFERROR(VLOOKUP($C60,'AVANCE REAL F2'!$C:$AG,26+AZ$1,0),0)</f>
        <v>0</v>
      </c>
      <c r="BA60" s="2">
        <f>IFERROR(VLOOKUP($C60,'AVANCE REAL F2'!$C:$AG,26+BA$1,0),0)</f>
        <v>0</v>
      </c>
      <c r="BB60" s="2">
        <f>IFERROR(VLOOKUP($C60,'AVANCE REAL F2'!$C:$AG,26+BB$1,0),0)</f>
        <v>0</v>
      </c>
      <c r="BC60" s="2">
        <f>IFERROR(VLOOKUP($C60,'AVANCE REAL F2'!$C:$AG,26+BC$1,0),0)</f>
        <v>0</v>
      </c>
    </row>
    <row r="61" spans="1:55" x14ac:dyDescent="0.25">
      <c r="A61" s="2" t="s">
        <v>16</v>
      </c>
      <c r="B61" s="2" t="s">
        <v>329</v>
      </c>
      <c r="C61" s="2">
        <v>406049</v>
      </c>
      <c r="D61" s="2" t="s">
        <v>41</v>
      </c>
      <c r="E61" s="2">
        <v>43005</v>
      </c>
      <c r="F61" s="2" t="s">
        <v>100</v>
      </c>
      <c r="G61" s="2">
        <v>43111</v>
      </c>
      <c r="H61" s="2">
        <v>8053996</v>
      </c>
      <c r="I61" s="2">
        <v>0</v>
      </c>
      <c r="J61" s="2"/>
      <c r="K61" s="2">
        <v>3.5</v>
      </c>
      <c r="L61" s="2"/>
      <c r="M61" s="2">
        <v>43206</v>
      </c>
      <c r="N61" s="2">
        <v>43265</v>
      </c>
      <c r="O61" s="2"/>
      <c r="P61" s="2">
        <v>7</v>
      </c>
      <c r="Q61" s="2">
        <v>119035066</v>
      </c>
      <c r="R61" s="2">
        <v>0</v>
      </c>
      <c r="S61" s="2"/>
      <c r="T61" s="2"/>
      <c r="U61" s="2" t="s">
        <v>274</v>
      </c>
      <c r="V61" s="2" t="s">
        <v>275</v>
      </c>
      <c r="W61" s="2"/>
      <c r="X61" s="2">
        <v>0.99999999999999989</v>
      </c>
      <c r="Y61" s="2">
        <v>0</v>
      </c>
      <c r="Z61" s="2">
        <f>VLOOKUP(Z$1,ETAPAS!$A$2:$B$6,2,0)*$Q61</f>
        <v>13093857.26</v>
      </c>
      <c r="AA61" s="2">
        <f>VLOOKUP(AA$1,ETAPAS!$A$2:$B$6,2,0)*$Q61</f>
        <v>59398497.934</v>
      </c>
      <c r="AB61" s="2">
        <f>VLOOKUP(AB$1,ETAPAS!$A$2:$B$6,2,0)*$Q61</f>
        <v>9522805.2799999993</v>
      </c>
      <c r="AC61" s="2">
        <f>VLOOKUP(AC$1,ETAPAS!$A$2:$B$6,2,0)*$Q61</f>
        <v>26782889.850000001</v>
      </c>
      <c r="AD61" s="2">
        <f>VLOOKUP(AD$1,ETAPAS!$A$2:$B$6,2,0)*$Q61</f>
        <v>10237015.675999999</v>
      </c>
      <c r="AE61" s="2">
        <f>IFERROR(VLOOKUP($C61,'AVANCE REAL F2'!$C:$L,4+AE$1,0),"")</f>
        <v>0</v>
      </c>
      <c r="AF61" s="2">
        <f>IFERROR(VLOOKUP($C61,'AVANCE REAL F2'!$C:$L,4+AF$1,0),"")</f>
        <v>0</v>
      </c>
      <c r="AG61" s="2">
        <f>IFERROR(VLOOKUP($C61,'AVANCE REAL F2'!$C:$L,4+AG$1,0),"")</f>
        <v>0</v>
      </c>
      <c r="AH61" s="2">
        <f>IFERROR(VLOOKUP($C61,'AVANCE REAL F2'!$C:$L,4+AH$1,0),"")</f>
        <v>0</v>
      </c>
      <c r="AI61" s="2">
        <f>IFERROR(VLOOKUP($C61,'AVANCE REAL F2'!$C:$L,4+AI$1,0),"")</f>
        <v>0</v>
      </c>
      <c r="AJ61" s="2" t="str">
        <f>IFERROR(VLOOKUP(C61,CRONOGRAMAS!B:BD,40,0),"")</f>
        <v/>
      </c>
      <c r="AK61" s="2" t="str">
        <f>IFERROR(VLOOKUP(C61,CRONOGRAMAS!B:BD,43,0),"")</f>
        <v/>
      </c>
      <c r="AL61" s="2" t="str">
        <f>IFERROR(VLOOKUP(C61,CRONOGRAMAS!B:BD,46,0),"")</f>
        <v/>
      </c>
      <c r="AM61" s="2" t="str">
        <f>IFERROR(VLOOKUP(C61,CRONOGRAMAS!B:BD,49,0),"")</f>
        <v/>
      </c>
      <c r="AN61" s="2" t="str">
        <f>IFERROR(VLOOKUP(C61,CRONOGRAMAS!B:BD,52,0),"")</f>
        <v/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>
        <f>IFERROR(VLOOKUP($C61,'AVANCE REAL F2'!$C:$AG,26+AY$1,0),0)</f>
        <v>0</v>
      </c>
      <c r="AZ61" s="2">
        <f>IFERROR(VLOOKUP($C61,'AVANCE REAL F2'!$C:$AG,26+AZ$1,0),0)</f>
        <v>0</v>
      </c>
      <c r="BA61" s="2">
        <f>IFERROR(VLOOKUP($C61,'AVANCE REAL F2'!$C:$AG,26+BA$1,0),0)</f>
        <v>0</v>
      </c>
      <c r="BB61" s="2">
        <f>IFERROR(VLOOKUP($C61,'AVANCE REAL F2'!$C:$AG,26+BB$1,0),0)</f>
        <v>0</v>
      </c>
      <c r="BC61" s="2">
        <f>IFERROR(VLOOKUP($C61,'AVANCE REAL F2'!$C:$AG,26+BC$1,0),0)</f>
        <v>0</v>
      </c>
    </row>
    <row r="62" spans="1:55" x14ac:dyDescent="0.25">
      <c r="A62" s="2" t="s">
        <v>17</v>
      </c>
      <c r="B62" s="2" t="s">
        <v>329</v>
      </c>
      <c r="C62" s="2">
        <v>406050</v>
      </c>
      <c r="D62" s="2" t="s">
        <v>42</v>
      </c>
      <c r="E62" s="2">
        <v>43005</v>
      </c>
      <c r="F62" s="2" t="s">
        <v>100</v>
      </c>
      <c r="G62" s="2">
        <v>43111</v>
      </c>
      <c r="H62" s="2">
        <v>14988963</v>
      </c>
      <c r="I62" s="2">
        <v>0</v>
      </c>
      <c r="J62" s="2"/>
      <c r="K62" s="2">
        <v>3.5</v>
      </c>
      <c r="L62" s="2"/>
      <c r="M62" s="2">
        <v>43217</v>
      </c>
      <c r="N62" s="2"/>
      <c r="O62" s="2"/>
      <c r="P62" s="2">
        <v>8</v>
      </c>
      <c r="Q62" s="2">
        <v>165762124</v>
      </c>
      <c r="R62" s="2">
        <v>0</v>
      </c>
      <c r="S62" s="2"/>
      <c r="T62" s="2"/>
      <c r="U62" s="2" t="s">
        <v>385</v>
      </c>
      <c r="V62" s="2" t="s">
        <v>275</v>
      </c>
      <c r="W62" s="2"/>
      <c r="X62" s="2">
        <v>0.8015500000000001</v>
      </c>
      <c r="Y62" s="2">
        <v>0</v>
      </c>
      <c r="Z62" s="2">
        <f>VLOOKUP(Z$1,ETAPAS!$A$2:$B$6,2,0)*$Q62</f>
        <v>18233833.640000001</v>
      </c>
      <c r="AA62" s="2">
        <f>VLOOKUP(AA$1,ETAPAS!$A$2:$B$6,2,0)*$Q62</f>
        <v>82715299.876000002</v>
      </c>
      <c r="AB62" s="2">
        <f>VLOOKUP(AB$1,ETAPAS!$A$2:$B$6,2,0)*$Q62</f>
        <v>13260969.92</v>
      </c>
      <c r="AC62" s="2">
        <f>VLOOKUP(AC$1,ETAPAS!$A$2:$B$6,2,0)*$Q62</f>
        <v>37296477.899999999</v>
      </c>
      <c r="AD62" s="2">
        <f>VLOOKUP(AD$1,ETAPAS!$A$2:$B$6,2,0)*$Q62</f>
        <v>14255542.663999999</v>
      </c>
      <c r="AE62" s="2">
        <f>IFERROR(VLOOKUP($C62,'AVANCE REAL F2'!$C:$L,4+AE$1,0),"")</f>
        <v>0</v>
      </c>
      <c r="AF62" s="2">
        <f>IFERROR(VLOOKUP($C62,'AVANCE REAL F2'!$C:$L,4+AF$1,0),"")</f>
        <v>0</v>
      </c>
      <c r="AG62" s="2">
        <f>IFERROR(VLOOKUP($C62,'AVANCE REAL F2'!$C:$L,4+AG$1,0),"")</f>
        <v>0</v>
      </c>
      <c r="AH62" s="2">
        <f>IFERROR(VLOOKUP($C62,'AVANCE REAL F2'!$C:$L,4+AH$1,0),"")</f>
        <v>0</v>
      </c>
      <c r="AI62" s="2">
        <f>IFERROR(VLOOKUP($C62,'AVANCE REAL F2'!$C:$L,4+AI$1,0),"")</f>
        <v>0</v>
      </c>
      <c r="AJ62" s="2" t="str">
        <f>IFERROR(VLOOKUP(C62,CRONOGRAMAS!B:BD,40,0),"")</f>
        <v/>
      </c>
      <c r="AK62" s="2" t="str">
        <f>IFERROR(VLOOKUP(C62,CRONOGRAMAS!B:BD,43,0),"")</f>
        <v/>
      </c>
      <c r="AL62" s="2" t="str">
        <f>IFERROR(VLOOKUP(C62,CRONOGRAMAS!B:BD,46,0),"")</f>
        <v/>
      </c>
      <c r="AM62" s="2" t="str">
        <f>IFERROR(VLOOKUP(C62,CRONOGRAMAS!B:BD,49,0),"")</f>
        <v/>
      </c>
      <c r="AN62" s="2" t="str">
        <f>IFERROR(VLOOKUP(C62,CRONOGRAMAS!B:BD,52,0),"")</f>
        <v/>
      </c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>
        <f>IFERROR(VLOOKUP($C62,'AVANCE REAL F2'!$C:$AG,26+AY$1,0),0)</f>
        <v>0</v>
      </c>
      <c r="AZ62" s="2">
        <f>IFERROR(VLOOKUP($C62,'AVANCE REAL F2'!$C:$AG,26+AZ$1,0),0)</f>
        <v>0</v>
      </c>
      <c r="BA62" s="2">
        <f>IFERROR(VLOOKUP($C62,'AVANCE REAL F2'!$C:$AG,26+BA$1,0),0)</f>
        <v>0</v>
      </c>
      <c r="BB62" s="2">
        <f>IFERROR(VLOOKUP($C62,'AVANCE REAL F2'!$C:$AG,26+BB$1,0),0)</f>
        <v>0</v>
      </c>
      <c r="BC62" s="2">
        <f>IFERROR(VLOOKUP($C62,'AVANCE REAL F2'!$C:$AG,26+BC$1,0),0)</f>
        <v>0</v>
      </c>
    </row>
    <row r="63" spans="1:55" x14ac:dyDescent="0.25">
      <c r="A63" s="2" t="s">
        <v>2</v>
      </c>
      <c r="B63" s="2" t="s">
        <v>185</v>
      </c>
      <c r="C63" s="2">
        <v>406047</v>
      </c>
      <c r="D63" s="2" t="s">
        <v>43</v>
      </c>
      <c r="E63" s="2">
        <v>42976</v>
      </c>
      <c r="F63" s="2" t="s">
        <v>144</v>
      </c>
      <c r="G63" s="2">
        <v>43083</v>
      </c>
      <c r="H63" s="2">
        <v>13043131</v>
      </c>
      <c r="I63" s="2">
        <v>0</v>
      </c>
      <c r="J63" s="2"/>
      <c r="K63" s="2">
        <v>3.5</v>
      </c>
      <c r="L63" s="2"/>
      <c r="M63" s="2">
        <v>43098</v>
      </c>
      <c r="N63" s="2"/>
      <c r="O63" s="2"/>
      <c r="P63" s="2">
        <v>8</v>
      </c>
      <c r="Q63" s="2">
        <v>168761718</v>
      </c>
      <c r="R63" s="2">
        <v>0</v>
      </c>
      <c r="S63" s="2"/>
      <c r="T63" s="2"/>
      <c r="U63" s="2" t="s">
        <v>385</v>
      </c>
      <c r="V63" s="2" t="s">
        <v>275</v>
      </c>
      <c r="W63" s="2"/>
      <c r="X63" s="2">
        <v>0.79615000000000002</v>
      </c>
      <c r="Y63" s="2">
        <v>0</v>
      </c>
      <c r="Z63" s="2">
        <f>VLOOKUP(Z$1,ETAPAS!$A$2:$B$6,2,0)*$Q63</f>
        <v>18563788.98</v>
      </c>
      <c r="AA63" s="2">
        <f>VLOOKUP(AA$1,ETAPAS!$A$2:$B$6,2,0)*$Q63</f>
        <v>84212097.282000005</v>
      </c>
      <c r="AB63" s="2">
        <f>VLOOKUP(AB$1,ETAPAS!$A$2:$B$6,2,0)*$Q63</f>
        <v>13500937.439999999</v>
      </c>
      <c r="AC63" s="2">
        <f>VLOOKUP(AC$1,ETAPAS!$A$2:$B$6,2,0)*$Q63</f>
        <v>37971386.550000004</v>
      </c>
      <c r="AD63" s="2">
        <f>VLOOKUP(AD$1,ETAPAS!$A$2:$B$6,2,0)*$Q63</f>
        <v>14513507.748</v>
      </c>
      <c r="AE63" s="2">
        <f>IFERROR(VLOOKUP($C63,'AVANCE REAL F2'!$C:$L,4+AE$1,0),"")</f>
        <v>0</v>
      </c>
      <c r="AF63" s="2">
        <f>IFERROR(VLOOKUP($C63,'AVANCE REAL F2'!$C:$L,4+AF$1,0),"")</f>
        <v>0</v>
      </c>
      <c r="AG63" s="2">
        <f>IFERROR(VLOOKUP($C63,'AVANCE REAL F2'!$C:$L,4+AG$1,0),"")</f>
        <v>0</v>
      </c>
      <c r="AH63" s="2">
        <f>IFERROR(VLOOKUP($C63,'AVANCE REAL F2'!$C:$L,4+AH$1,0),"")</f>
        <v>0</v>
      </c>
      <c r="AI63" s="2">
        <f>IFERROR(VLOOKUP($C63,'AVANCE REAL F2'!$C:$L,4+AI$1,0),"")</f>
        <v>0</v>
      </c>
      <c r="AJ63" s="2" t="str">
        <f>IFERROR(VLOOKUP(C63,CRONOGRAMAS!B:BD,40,0),"")</f>
        <v/>
      </c>
      <c r="AK63" s="2" t="str">
        <f>IFERROR(VLOOKUP(C63,CRONOGRAMAS!B:BD,43,0),"")</f>
        <v/>
      </c>
      <c r="AL63" s="2" t="str">
        <f>IFERROR(VLOOKUP(C63,CRONOGRAMAS!B:BD,46,0),"")</f>
        <v/>
      </c>
      <c r="AM63" s="2" t="str">
        <f>IFERROR(VLOOKUP(C63,CRONOGRAMAS!B:BD,49,0),"")</f>
        <v/>
      </c>
      <c r="AN63" s="2" t="str">
        <f>IFERROR(VLOOKUP(C63,CRONOGRAMAS!B:BD,52,0),"")</f>
        <v/>
      </c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>
        <f>IFERROR(VLOOKUP($C63,'AVANCE REAL F2'!$C:$AG,26+AY$1,0),0)</f>
        <v>0</v>
      </c>
      <c r="AZ63" s="2">
        <f>IFERROR(VLOOKUP($C63,'AVANCE REAL F2'!$C:$AG,26+AZ$1,0),0)</f>
        <v>0</v>
      </c>
      <c r="BA63" s="2">
        <f>IFERROR(VLOOKUP($C63,'AVANCE REAL F2'!$C:$AG,26+BA$1,0),0)</f>
        <v>0</v>
      </c>
      <c r="BB63" s="2">
        <f>IFERROR(VLOOKUP($C63,'AVANCE REAL F2'!$C:$AG,26+BB$1,0),0)</f>
        <v>0</v>
      </c>
      <c r="BC63" s="2">
        <f>IFERROR(VLOOKUP($C63,'AVANCE REAL F2'!$C:$AG,26+BC$1,0),0)</f>
        <v>0</v>
      </c>
    </row>
    <row r="64" spans="1:55" x14ac:dyDescent="0.25">
      <c r="A64" s="2" t="s">
        <v>2</v>
      </c>
      <c r="B64" s="2" t="s">
        <v>185</v>
      </c>
      <c r="C64" s="2">
        <v>406046</v>
      </c>
      <c r="D64" s="2" t="s">
        <v>44</v>
      </c>
      <c r="E64" s="2">
        <v>42977</v>
      </c>
      <c r="F64" s="2" t="s">
        <v>144</v>
      </c>
      <c r="G64" s="2">
        <v>43084</v>
      </c>
      <c r="H64" s="2">
        <v>15049940</v>
      </c>
      <c r="I64" s="2">
        <v>0</v>
      </c>
      <c r="J64" s="2"/>
      <c r="K64" s="2">
        <v>3.5</v>
      </c>
      <c r="L64" s="2"/>
      <c r="M64" s="2">
        <v>43099</v>
      </c>
      <c r="N64" s="2"/>
      <c r="O64" s="2"/>
      <c r="P64" s="2">
        <v>9</v>
      </c>
      <c r="Q64" s="2">
        <v>187466769</v>
      </c>
      <c r="R64" s="2">
        <v>0</v>
      </c>
      <c r="S64" s="2"/>
      <c r="T64" s="2"/>
      <c r="U64" s="2" t="s">
        <v>385</v>
      </c>
      <c r="V64" s="2" t="s">
        <v>275</v>
      </c>
      <c r="W64" s="2"/>
      <c r="X64" s="2">
        <v>0.68815000000000004</v>
      </c>
      <c r="Y64" s="2">
        <v>0</v>
      </c>
      <c r="Z64" s="2">
        <f>VLOOKUP(Z$1,ETAPAS!$A$2:$B$6,2,0)*$Q64</f>
        <v>20621344.59</v>
      </c>
      <c r="AA64" s="2">
        <f>VLOOKUP(AA$1,ETAPAS!$A$2:$B$6,2,0)*$Q64</f>
        <v>93545917.731000006</v>
      </c>
      <c r="AB64" s="2">
        <f>VLOOKUP(AB$1,ETAPAS!$A$2:$B$6,2,0)*$Q64</f>
        <v>14997341.52</v>
      </c>
      <c r="AC64" s="2">
        <f>VLOOKUP(AC$1,ETAPAS!$A$2:$B$6,2,0)*$Q64</f>
        <v>42180023.024999999</v>
      </c>
      <c r="AD64" s="2">
        <f>VLOOKUP(AD$1,ETAPAS!$A$2:$B$6,2,0)*$Q64</f>
        <v>16122142.134</v>
      </c>
      <c r="AE64" s="2">
        <f>IFERROR(VLOOKUP($C64,'AVANCE REAL F2'!$C:$L,4+AE$1,0),"")</f>
        <v>0</v>
      </c>
      <c r="AF64" s="2">
        <f>IFERROR(VLOOKUP($C64,'AVANCE REAL F2'!$C:$L,4+AF$1,0),"")</f>
        <v>0</v>
      </c>
      <c r="AG64" s="2">
        <f>IFERROR(VLOOKUP($C64,'AVANCE REAL F2'!$C:$L,4+AG$1,0),"")</f>
        <v>0</v>
      </c>
      <c r="AH64" s="2">
        <f>IFERROR(VLOOKUP($C64,'AVANCE REAL F2'!$C:$L,4+AH$1,0),"")</f>
        <v>0</v>
      </c>
      <c r="AI64" s="2">
        <f>IFERROR(VLOOKUP($C64,'AVANCE REAL F2'!$C:$L,4+AI$1,0),"")</f>
        <v>0</v>
      </c>
      <c r="AJ64" s="2" t="str">
        <f>IFERROR(VLOOKUP(C64,CRONOGRAMAS!B:BD,40,0),"")</f>
        <v/>
      </c>
      <c r="AK64" s="2" t="str">
        <f>IFERROR(VLOOKUP(C64,CRONOGRAMAS!B:BD,43,0),"")</f>
        <v/>
      </c>
      <c r="AL64" s="2" t="str">
        <f>IFERROR(VLOOKUP(C64,CRONOGRAMAS!B:BD,46,0),"")</f>
        <v/>
      </c>
      <c r="AM64" s="2" t="str">
        <f>IFERROR(VLOOKUP(C64,CRONOGRAMAS!B:BD,49,0),"")</f>
        <v/>
      </c>
      <c r="AN64" s="2" t="str">
        <f>IFERROR(VLOOKUP(C64,CRONOGRAMAS!B:BD,52,0),"")</f>
        <v/>
      </c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>
        <f>IFERROR(VLOOKUP($C64,'AVANCE REAL F2'!$C:$AG,26+AY$1,0),0)</f>
        <v>0</v>
      </c>
      <c r="AZ64" s="2">
        <f>IFERROR(VLOOKUP($C64,'AVANCE REAL F2'!$C:$AG,26+AZ$1,0),0)</f>
        <v>0</v>
      </c>
      <c r="BA64" s="2">
        <f>IFERROR(VLOOKUP($C64,'AVANCE REAL F2'!$C:$AG,26+BA$1,0),0)</f>
        <v>0</v>
      </c>
      <c r="BB64" s="2">
        <f>IFERROR(VLOOKUP($C64,'AVANCE REAL F2'!$C:$AG,26+BB$1,0),0)</f>
        <v>0</v>
      </c>
      <c r="BC64" s="2">
        <f>IFERROR(VLOOKUP($C64,'AVANCE REAL F2'!$C:$AG,26+BC$1,0),0)</f>
        <v>0</v>
      </c>
    </row>
    <row r="65" spans="1:55" x14ac:dyDescent="0.25">
      <c r="A65" s="2" t="s">
        <v>18</v>
      </c>
      <c r="B65" s="2" t="s">
        <v>329</v>
      </c>
      <c r="C65" s="2">
        <v>406051</v>
      </c>
      <c r="D65" s="2" t="s">
        <v>45</v>
      </c>
      <c r="E65" s="2">
        <v>43005</v>
      </c>
      <c r="F65" s="2" t="s">
        <v>100</v>
      </c>
      <c r="G65" s="2">
        <v>43111</v>
      </c>
      <c r="H65" s="2">
        <v>11386458</v>
      </c>
      <c r="I65" s="2">
        <v>0</v>
      </c>
      <c r="J65" s="2"/>
      <c r="K65" s="2">
        <v>3.5</v>
      </c>
      <c r="L65" s="2"/>
      <c r="M65" s="2">
        <v>43202</v>
      </c>
      <c r="N65" s="2" t="s">
        <v>271</v>
      </c>
      <c r="O65" s="2"/>
      <c r="P65" s="2">
        <v>8</v>
      </c>
      <c r="Q65" s="2">
        <v>130073687</v>
      </c>
      <c r="R65" s="2">
        <v>0</v>
      </c>
      <c r="S65" s="2"/>
      <c r="T65" s="2"/>
      <c r="U65" s="2" t="s">
        <v>382</v>
      </c>
      <c r="V65" s="2" t="s">
        <v>275</v>
      </c>
      <c r="W65" s="2"/>
      <c r="X65" s="2">
        <v>0.99999999999999989</v>
      </c>
      <c r="Y65" s="2">
        <v>0</v>
      </c>
      <c r="Z65" s="2">
        <f>VLOOKUP(Z$1,ETAPAS!$A$2:$B$6,2,0)*$Q65</f>
        <v>14308105.57</v>
      </c>
      <c r="AA65" s="2">
        <f>VLOOKUP(AA$1,ETAPAS!$A$2:$B$6,2,0)*$Q65</f>
        <v>64906769.813000001</v>
      </c>
      <c r="AB65" s="2">
        <f>VLOOKUP(AB$1,ETAPAS!$A$2:$B$6,2,0)*$Q65</f>
        <v>10405894.960000001</v>
      </c>
      <c r="AC65" s="2">
        <f>VLOOKUP(AC$1,ETAPAS!$A$2:$B$6,2,0)*$Q65</f>
        <v>29266579.574999999</v>
      </c>
      <c r="AD65" s="2">
        <f>VLOOKUP(AD$1,ETAPAS!$A$2:$B$6,2,0)*$Q65</f>
        <v>11186337.081999999</v>
      </c>
      <c r="AE65" s="2">
        <f>IFERROR(VLOOKUP($C65,'AVANCE REAL F2'!$C:$L,4+AE$1,0),"")</f>
        <v>0</v>
      </c>
      <c r="AF65" s="2">
        <f>IFERROR(VLOOKUP($C65,'AVANCE REAL F2'!$C:$L,4+AF$1,0),"")</f>
        <v>0</v>
      </c>
      <c r="AG65" s="2">
        <f>IFERROR(VLOOKUP($C65,'AVANCE REAL F2'!$C:$L,4+AG$1,0),"")</f>
        <v>0</v>
      </c>
      <c r="AH65" s="2">
        <f>IFERROR(VLOOKUP($C65,'AVANCE REAL F2'!$C:$L,4+AH$1,0),"")</f>
        <v>0</v>
      </c>
      <c r="AI65" s="2">
        <f>IFERROR(VLOOKUP($C65,'AVANCE REAL F2'!$C:$L,4+AI$1,0),"")</f>
        <v>0</v>
      </c>
      <c r="AJ65" s="2" t="str">
        <f>IFERROR(VLOOKUP(C65,CRONOGRAMAS!B:BD,40,0),"")</f>
        <v/>
      </c>
      <c r="AK65" s="2" t="str">
        <f>IFERROR(VLOOKUP(C65,CRONOGRAMAS!B:BD,43,0),"")</f>
        <v/>
      </c>
      <c r="AL65" s="2" t="str">
        <f>IFERROR(VLOOKUP(C65,CRONOGRAMAS!B:BD,46,0),"")</f>
        <v/>
      </c>
      <c r="AM65" s="2" t="str">
        <f>IFERROR(VLOOKUP(C65,CRONOGRAMAS!B:BD,49,0),"")</f>
        <v/>
      </c>
      <c r="AN65" s="2" t="str">
        <f>IFERROR(VLOOKUP(C65,CRONOGRAMAS!B:BD,52,0),"")</f>
        <v/>
      </c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>
        <f>IFERROR(VLOOKUP($C65,'AVANCE REAL F2'!$C:$AG,26+AY$1,0),0)</f>
        <v>0</v>
      </c>
      <c r="AZ65" s="2">
        <f>IFERROR(VLOOKUP($C65,'AVANCE REAL F2'!$C:$AG,26+AZ$1,0),0)</f>
        <v>0</v>
      </c>
      <c r="BA65" s="2">
        <f>IFERROR(VLOOKUP($C65,'AVANCE REAL F2'!$C:$AG,26+BA$1,0),0)</f>
        <v>0</v>
      </c>
      <c r="BB65" s="2">
        <f>IFERROR(VLOOKUP($C65,'AVANCE REAL F2'!$C:$AG,26+BB$1,0),0)</f>
        <v>0</v>
      </c>
      <c r="BC65" s="2">
        <f>IFERROR(VLOOKUP($C65,'AVANCE REAL F2'!$C:$AG,26+BC$1,0),0)</f>
        <v>0</v>
      </c>
    </row>
    <row r="66" spans="1:55" x14ac:dyDescent="0.25">
      <c r="A66" s="2" t="s">
        <v>257</v>
      </c>
      <c r="B66" s="2" t="s">
        <v>329</v>
      </c>
      <c r="C66" s="2"/>
      <c r="D66" s="2" t="s">
        <v>263</v>
      </c>
      <c r="E66" s="2" t="s">
        <v>426</v>
      </c>
      <c r="F66" s="2" t="s">
        <v>100</v>
      </c>
      <c r="G66" s="2"/>
      <c r="H66" s="2"/>
      <c r="I66" s="2">
        <v>0</v>
      </c>
      <c r="J66" s="2"/>
      <c r="K66" s="2"/>
      <c r="L66" s="2"/>
      <c r="M66" s="2"/>
      <c r="N66" s="2"/>
      <c r="O66" s="2"/>
      <c r="P66" s="2"/>
      <c r="Q66" s="2"/>
      <c r="R66" s="2">
        <v>0</v>
      </c>
      <c r="S66" s="2"/>
      <c r="T66" s="2"/>
      <c r="U66" s="2" t="s">
        <v>384</v>
      </c>
      <c r="V66" s="2" t="s">
        <v>384</v>
      </c>
      <c r="W66" s="2"/>
      <c r="X66" s="2" t="s">
        <v>384</v>
      </c>
      <c r="Y66" s="2" t="s">
        <v>384</v>
      </c>
      <c r="Z66" s="2">
        <f>VLOOKUP(Z$1,ETAPAS!$A$2:$B$6,2,0)*$Q66</f>
        <v>0</v>
      </c>
      <c r="AA66" s="2">
        <f>VLOOKUP(AA$1,ETAPAS!$A$2:$B$6,2,0)*$Q66</f>
        <v>0</v>
      </c>
      <c r="AB66" s="2">
        <f>VLOOKUP(AB$1,ETAPAS!$A$2:$B$6,2,0)*$Q66</f>
        <v>0</v>
      </c>
      <c r="AC66" s="2">
        <f>VLOOKUP(AC$1,ETAPAS!$A$2:$B$6,2,0)*$Q66</f>
        <v>0</v>
      </c>
      <c r="AD66" s="2">
        <f>VLOOKUP(AD$1,ETAPAS!$A$2:$B$6,2,0)*$Q66</f>
        <v>0</v>
      </c>
      <c r="AE66" s="2" t="str">
        <f>IFERROR(VLOOKUP($C66,'AVANCE REAL F2'!$C:$L,4+AE$1,0),"")</f>
        <v/>
      </c>
      <c r="AF66" s="2" t="str">
        <f>IFERROR(VLOOKUP($C66,'AVANCE REAL F2'!$C:$L,4+AF$1,0),"")</f>
        <v/>
      </c>
      <c r="AG66" s="2" t="str">
        <f>IFERROR(VLOOKUP($C66,'AVANCE REAL F2'!$C:$L,4+AG$1,0),"")</f>
        <v/>
      </c>
      <c r="AH66" s="2" t="str">
        <f>IFERROR(VLOOKUP($C66,'AVANCE REAL F2'!$C:$L,4+AH$1,0),"")</f>
        <v/>
      </c>
      <c r="AI66" s="2" t="str">
        <f>IFERROR(VLOOKUP($C66,'AVANCE REAL F2'!$C:$L,4+AI$1,0),"")</f>
        <v/>
      </c>
      <c r="AJ66" s="2" t="str">
        <f>IFERROR(VLOOKUP(C66,CRONOGRAMAS!B:BD,40,0),"")</f>
        <v/>
      </c>
      <c r="AK66" s="2" t="str">
        <f>IFERROR(VLOOKUP(C66,CRONOGRAMAS!B:BD,43,0),"")</f>
        <v/>
      </c>
      <c r="AL66" s="2" t="str">
        <f>IFERROR(VLOOKUP(C66,CRONOGRAMAS!B:BD,46,0),"")</f>
        <v/>
      </c>
      <c r="AM66" s="2" t="str">
        <f>IFERROR(VLOOKUP(C66,CRONOGRAMAS!B:BD,49,0),"")</f>
        <v/>
      </c>
      <c r="AN66" s="2" t="str">
        <f>IFERROR(VLOOKUP(C66,CRONOGRAMAS!B:BD,52,0),"")</f>
        <v/>
      </c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>
        <f>IFERROR(VLOOKUP($C66,'AVANCE REAL F2'!$C:$AG,26+AY$1,0),0)</f>
        <v>0</v>
      </c>
      <c r="AZ66" s="2">
        <f>IFERROR(VLOOKUP($C66,'AVANCE REAL F2'!$C:$AG,26+AZ$1,0),0)</f>
        <v>0</v>
      </c>
      <c r="BA66" s="2">
        <f>IFERROR(VLOOKUP($C66,'AVANCE REAL F2'!$C:$AG,26+BA$1,0),0)</f>
        <v>0</v>
      </c>
      <c r="BB66" s="2">
        <f>IFERROR(VLOOKUP($C66,'AVANCE REAL F2'!$C:$AG,26+BB$1,0),0)</f>
        <v>0</v>
      </c>
      <c r="BC66" s="2">
        <f>IFERROR(VLOOKUP($C66,'AVANCE REAL F2'!$C:$AG,26+BC$1,0),0)</f>
        <v>0</v>
      </c>
    </row>
    <row r="67" spans="1:55" x14ac:dyDescent="0.25">
      <c r="A67" s="2" t="s">
        <v>19</v>
      </c>
      <c r="B67" s="2" t="s">
        <v>329</v>
      </c>
      <c r="C67" s="2">
        <v>406052</v>
      </c>
      <c r="D67" s="2" t="s">
        <v>46</v>
      </c>
      <c r="E67" s="2">
        <v>43005</v>
      </c>
      <c r="F67" s="2" t="s">
        <v>100</v>
      </c>
      <c r="G67" s="2">
        <v>43081</v>
      </c>
      <c r="H67" s="2">
        <v>6164818</v>
      </c>
      <c r="I67" s="2">
        <v>0</v>
      </c>
      <c r="J67" s="2"/>
      <c r="K67" s="2">
        <v>2.5</v>
      </c>
      <c r="L67" s="2"/>
      <c r="M67" s="2">
        <v>43206</v>
      </c>
      <c r="N67" s="2"/>
      <c r="O67" s="2"/>
      <c r="P67" s="2">
        <v>7</v>
      </c>
      <c r="Q67" s="2">
        <v>122471472</v>
      </c>
      <c r="R67" s="2">
        <v>0</v>
      </c>
      <c r="S67" s="2"/>
      <c r="T67" s="2"/>
      <c r="U67" s="2" t="s">
        <v>382</v>
      </c>
      <c r="V67" s="2" t="s">
        <v>275</v>
      </c>
      <c r="W67" s="2"/>
      <c r="X67" s="2">
        <v>0.99999999999999989</v>
      </c>
      <c r="Y67" s="2">
        <v>0</v>
      </c>
      <c r="Z67" s="2">
        <f>VLOOKUP(Z$1,ETAPAS!$A$2:$B$6,2,0)*$Q67</f>
        <v>13471861.92</v>
      </c>
      <c r="AA67" s="2">
        <f>VLOOKUP(AA$1,ETAPAS!$A$2:$B$6,2,0)*$Q67</f>
        <v>61113264.527999997</v>
      </c>
      <c r="AB67" s="2">
        <f>VLOOKUP(AB$1,ETAPAS!$A$2:$B$6,2,0)*$Q67</f>
        <v>9797717.7599999998</v>
      </c>
      <c r="AC67" s="2">
        <f>VLOOKUP(AC$1,ETAPAS!$A$2:$B$6,2,0)*$Q67</f>
        <v>27556081.199999999</v>
      </c>
      <c r="AD67" s="2">
        <f>VLOOKUP(AD$1,ETAPAS!$A$2:$B$6,2,0)*$Q67</f>
        <v>10532546.591999998</v>
      </c>
      <c r="AE67" s="2">
        <f>IFERROR(VLOOKUP($C67,'AVANCE REAL F2'!$C:$L,4+AE$1,0),"")</f>
        <v>0</v>
      </c>
      <c r="AF67" s="2">
        <f>IFERROR(VLOOKUP($C67,'AVANCE REAL F2'!$C:$L,4+AF$1,0),"")</f>
        <v>0</v>
      </c>
      <c r="AG67" s="2">
        <f>IFERROR(VLOOKUP($C67,'AVANCE REAL F2'!$C:$L,4+AG$1,0),"")</f>
        <v>0</v>
      </c>
      <c r="AH67" s="2">
        <f>IFERROR(VLOOKUP($C67,'AVANCE REAL F2'!$C:$L,4+AH$1,0),"")</f>
        <v>0</v>
      </c>
      <c r="AI67" s="2">
        <f>IFERROR(VLOOKUP($C67,'AVANCE REAL F2'!$C:$L,4+AI$1,0),"")</f>
        <v>0</v>
      </c>
      <c r="AJ67" s="2" t="str">
        <f>IFERROR(VLOOKUP(C67,CRONOGRAMAS!B:BD,40,0),"")</f>
        <v/>
      </c>
      <c r="AK67" s="2" t="str">
        <f>IFERROR(VLOOKUP(C67,CRONOGRAMAS!B:BD,43,0),"")</f>
        <v/>
      </c>
      <c r="AL67" s="2" t="str">
        <f>IFERROR(VLOOKUP(C67,CRONOGRAMAS!B:BD,46,0),"")</f>
        <v/>
      </c>
      <c r="AM67" s="2" t="str">
        <f>IFERROR(VLOOKUP(C67,CRONOGRAMAS!B:BD,49,0),"")</f>
        <v/>
      </c>
      <c r="AN67" s="2" t="str">
        <f>IFERROR(VLOOKUP(C67,CRONOGRAMAS!B:BD,52,0),"")</f>
        <v/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>
        <f>IFERROR(VLOOKUP($C67,'AVANCE REAL F2'!$C:$AG,26+AY$1,0),0)</f>
        <v>0</v>
      </c>
      <c r="AZ67" s="2">
        <f>IFERROR(VLOOKUP($C67,'AVANCE REAL F2'!$C:$AG,26+AZ$1,0),0)</f>
        <v>0</v>
      </c>
      <c r="BA67" s="2">
        <f>IFERROR(VLOOKUP($C67,'AVANCE REAL F2'!$C:$AG,26+BA$1,0),0)</f>
        <v>0</v>
      </c>
      <c r="BB67" s="2">
        <f>IFERROR(VLOOKUP($C67,'AVANCE REAL F2'!$C:$AG,26+BB$1,0),0)</f>
        <v>0</v>
      </c>
      <c r="BC67" s="2">
        <f>IFERROR(VLOOKUP($C67,'AVANCE REAL F2'!$C:$AG,26+BC$1,0),0)</f>
        <v>0</v>
      </c>
    </row>
    <row r="68" spans="1:55" x14ac:dyDescent="0.25">
      <c r="A68" s="2" t="s">
        <v>20</v>
      </c>
      <c r="B68" s="2" t="s">
        <v>185</v>
      </c>
      <c r="C68" s="2">
        <v>402029</v>
      </c>
      <c r="D68" s="2" t="s">
        <v>47</v>
      </c>
      <c r="E68" s="2">
        <v>43147</v>
      </c>
      <c r="F68" s="2" t="s">
        <v>144</v>
      </c>
      <c r="G68" s="2">
        <v>43252</v>
      </c>
      <c r="H68" s="2">
        <v>8786135</v>
      </c>
      <c r="I68" s="2">
        <v>0</v>
      </c>
      <c r="J68" s="2"/>
      <c r="K68" s="2">
        <v>3.5</v>
      </c>
      <c r="L68" s="2"/>
      <c r="M68" s="2"/>
      <c r="N68" s="2"/>
      <c r="O68" s="2"/>
      <c r="P68" s="2">
        <v>7</v>
      </c>
      <c r="Q68" s="2">
        <v>135471434</v>
      </c>
      <c r="R68" s="2">
        <v>0</v>
      </c>
      <c r="S68" s="2"/>
      <c r="T68" s="2"/>
      <c r="U68" s="2" t="s">
        <v>384</v>
      </c>
      <c r="V68" s="2" t="s">
        <v>275</v>
      </c>
      <c r="W68" s="2"/>
      <c r="X68" s="2">
        <v>0.99999999999999989</v>
      </c>
      <c r="Y68" s="2">
        <v>0</v>
      </c>
      <c r="Z68" s="2">
        <f>VLOOKUP(Z$1,ETAPAS!$A$2:$B$6,2,0)*$Q68</f>
        <v>14901857.74</v>
      </c>
      <c r="AA68" s="2">
        <f>VLOOKUP(AA$1,ETAPAS!$A$2:$B$6,2,0)*$Q68</f>
        <v>67600245.566</v>
      </c>
      <c r="AB68" s="2">
        <f>VLOOKUP(AB$1,ETAPAS!$A$2:$B$6,2,0)*$Q68</f>
        <v>10837714.720000001</v>
      </c>
      <c r="AC68" s="2">
        <f>VLOOKUP(AC$1,ETAPAS!$A$2:$B$6,2,0)*$Q68</f>
        <v>30481072.650000002</v>
      </c>
      <c r="AD68" s="2">
        <f>VLOOKUP(AD$1,ETAPAS!$A$2:$B$6,2,0)*$Q68</f>
        <v>11650543.323999999</v>
      </c>
      <c r="AE68" s="2">
        <f>IFERROR(VLOOKUP($C68,'AVANCE REAL F2'!$C:$L,4+AE$1,0),"")</f>
        <v>0</v>
      </c>
      <c r="AF68" s="2">
        <f>IFERROR(VLOOKUP($C68,'AVANCE REAL F2'!$C:$L,4+AF$1,0),"")</f>
        <v>0</v>
      </c>
      <c r="AG68" s="2">
        <f>IFERROR(VLOOKUP($C68,'AVANCE REAL F2'!$C:$L,4+AG$1,0),"")</f>
        <v>0</v>
      </c>
      <c r="AH68" s="2">
        <f>IFERROR(VLOOKUP($C68,'AVANCE REAL F2'!$C:$L,4+AH$1,0),"")</f>
        <v>0</v>
      </c>
      <c r="AI68" s="2">
        <f>IFERROR(VLOOKUP($C68,'AVANCE REAL F2'!$C:$L,4+AI$1,0),"")</f>
        <v>0</v>
      </c>
      <c r="AJ68" s="2" t="str">
        <f>IFERROR(VLOOKUP(C68,CRONOGRAMAS!B:BD,40,0),"")</f>
        <v/>
      </c>
      <c r="AK68" s="2" t="str">
        <f>IFERROR(VLOOKUP(C68,CRONOGRAMAS!B:BD,43,0),"")</f>
        <v/>
      </c>
      <c r="AL68" s="2" t="str">
        <f>IFERROR(VLOOKUP(C68,CRONOGRAMAS!B:BD,46,0),"")</f>
        <v/>
      </c>
      <c r="AM68" s="2" t="str">
        <f>IFERROR(VLOOKUP(C68,CRONOGRAMAS!B:BD,49,0),"")</f>
        <v/>
      </c>
      <c r="AN68" s="2" t="str">
        <f>IFERROR(VLOOKUP(C68,CRONOGRAMAS!B:BD,52,0),"")</f>
        <v/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>
        <f>IFERROR(VLOOKUP($C68,'AVANCE REAL F2'!$C:$AG,26+AY$1,0),0)</f>
        <v>0</v>
      </c>
      <c r="AZ68" s="2">
        <f>IFERROR(VLOOKUP($C68,'AVANCE REAL F2'!$C:$AG,26+AZ$1,0),0)</f>
        <v>0</v>
      </c>
      <c r="BA68" s="2">
        <f>IFERROR(VLOOKUP($C68,'AVANCE REAL F2'!$C:$AG,26+BA$1,0),0)</f>
        <v>0</v>
      </c>
      <c r="BB68" s="2">
        <f>IFERROR(VLOOKUP($C68,'AVANCE REAL F2'!$C:$AG,26+BB$1,0),0)</f>
        <v>0</v>
      </c>
      <c r="BC68" s="2">
        <f>IFERROR(VLOOKUP($C68,'AVANCE REAL F2'!$C:$AG,26+BC$1,0),0)</f>
        <v>0</v>
      </c>
    </row>
    <row r="69" spans="1:55" x14ac:dyDescent="0.25">
      <c r="A69" s="2" t="s">
        <v>256</v>
      </c>
      <c r="B69" s="2" t="s">
        <v>329</v>
      </c>
      <c r="C69" s="2"/>
      <c r="D69" s="2" t="s">
        <v>264</v>
      </c>
      <c r="E69" s="2" t="s">
        <v>426</v>
      </c>
      <c r="F69" s="2" t="s">
        <v>100</v>
      </c>
      <c r="G69" s="2"/>
      <c r="H69" s="2"/>
      <c r="I69" s="2">
        <v>0</v>
      </c>
      <c r="J69" s="2"/>
      <c r="K69" s="2"/>
      <c r="L69" s="2"/>
      <c r="M69" s="2"/>
      <c r="N69" s="2"/>
      <c r="O69" s="2"/>
      <c r="P69" s="2"/>
      <c r="Q69" s="2"/>
      <c r="R69" s="2">
        <v>0</v>
      </c>
      <c r="S69" s="2"/>
      <c r="T69" s="2"/>
      <c r="U69" s="2" t="s">
        <v>384</v>
      </c>
      <c r="V69" s="2" t="s">
        <v>384</v>
      </c>
      <c r="W69" s="2"/>
      <c r="X69" s="2" t="s">
        <v>384</v>
      </c>
      <c r="Y69" s="2" t="s">
        <v>384</v>
      </c>
      <c r="Z69" s="2">
        <f>VLOOKUP(Z$1,ETAPAS!$A$2:$B$6,2,0)*$Q69</f>
        <v>0</v>
      </c>
      <c r="AA69" s="2">
        <f>VLOOKUP(AA$1,ETAPAS!$A$2:$B$6,2,0)*$Q69</f>
        <v>0</v>
      </c>
      <c r="AB69" s="2">
        <f>VLOOKUP(AB$1,ETAPAS!$A$2:$B$6,2,0)*$Q69</f>
        <v>0</v>
      </c>
      <c r="AC69" s="2">
        <f>VLOOKUP(AC$1,ETAPAS!$A$2:$B$6,2,0)*$Q69</f>
        <v>0</v>
      </c>
      <c r="AD69" s="2">
        <f>VLOOKUP(AD$1,ETAPAS!$A$2:$B$6,2,0)*$Q69</f>
        <v>0</v>
      </c>
      <c r="AE69" s="2" t="str">
        <f>IFERROR(VLOOKUP($C69,'AVANCE REAL F2'!$C:$L,4+AE$1,0),"")</f>
        <v/>
      </c>
      <c r="AF69" s="2" t="str">
        <f>IFERROR(VLOOKUP($C69,'AVANCE REAL F2'!$C:$L,4+AF$1,0),"")</f>
        <v/>
      </c>
      <c r="AG69" s="2" t="str">
        <f>IFERROR(VLOOKUP($C69,'AVANCE REAL F2'!$C:$L,4+AG$1,0),"")</f>
        <v/>
      </c>
      <c r="AH69" s="2" t="str">
        <f>IFERROR(VLOOKUP($C69,'AVANCE REAL F2'!$C:$L,4+AH$1,0),"")</f>
        <v/>
      </c>
      <c r="AI69" s="2" t="str">
        <f>IFERROR(VLOOKUP($C69,'AVANCE REAL F2'!$C:$L,4+AI$1,0),"")</f>
        <v/>
      </c>
      <c r="AJ69" s="2" t="str">
        <f>IFERROR(VLOOKUP(C69,CRONOGRAMAS!B:BD,40,0),"")</f>
        <v/>
      </c>
      <c r="AK69" s="2" t="str">
        <f>IFERROR(VLOOKUP(C69,CRONOGRAMAS!B:BD,43,0),"")</f>
        <v/>
      </c>
      <c r="AL69" s="2" t="str">
        <f>IFERROR(VLOOKUP(C69,CRONOGRAMAS!B:BD,46,0),"")</f>
        <v/>
      </c>
      <c r="AM69" s="2" t="str">
        <f>IFERROR(VLOOKUP(C69,CRONOGRAMAS!B:BD,49,0),"")</f>
        <v/>
      </c>
      <c r="AN69" s="2" t="str">
        <f>IFERROR(VLOOKUP(C69,CRONOGRAMAS!B:BD,52,0),"")</f>
        <v/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>
        <f>IFERROR(VLOOKUP($C69,'AVANCE REAL F2'!$C:$AG,26+AY$1,0),0)</f>
        <v>0</v>
      </c>
      <c r="AZ69" s="2">
        <f>IFERROR(VLOOKUP($C69,'AVANCE REAL F2'!$C:$AG,26+AZ$1,0),0)</f>
        <v>0</v>
      </c>
      <c r="BA69" s="2">
        <f>IFERROR(VLOOKUP($C69,'AVANCE REAL F2'!$C:$AG,26+BA$1,0),0)</f>
        <v>0</v>
      </c>
      <c r="BB69" s="2">
        <f>IFERROR(VLOOKUP($C69,'AVANCE REAL F2'!$C:$AG,26+BB$1,0),0)</f>
        <v>0</v>
      </c>
      <c r="BC69" s="2">
        <f>IFERROR(VLOOKUP($C69,'AVANCE REAL F2'!$C:$AG,26+BC$1,0),0)</f>
        <v>0</v>
      </c>
    </row>
    <row r="70" spans="1:55" x14ac:dyDescent="0.25">
      <c r="A70" s="2" t="s">
        <v>258</v>
      </c>
      <c r="B70" s="2" t="s">
        <v>329</v>
      </c>
      <c r="C70" s="2"/>
      <c r="D70" s="2" t="s">
        <v>265</v>
      </c>
      <c r="E70" s="2" t="s">
        <v>426</v>
      </c>
      <c r="F70" s="2" t="s">
        <v>100</v>
      </c>
      <c r="G70" s="2"/>
      <c r="H70" s="2"/>
      <c r="I70" s="2">
        <v>0</v>
      </c>
      <c r="J70" s="2"/>
      <c r="K70" s="2"/>
      <c r="L70" s="2"/>
      <c r="M70" s="2"/>
      <c r="N70" s="2"/>
      <c r="O70" s="2"/>
      <c r="P70" s="2"/>
      <c r="Q70" s="2"/>
      <c r="R70" s="2">
        <v>0</v>
      </c>
      <c r="S70" s="2"/>
      <c r="T70" s="2"/>
      <c r="U70" s="2" t="s">
        <v>384</v>
      </c>
      <c r="V70" s="2" t="s">
        <v>384</v>
      </c>
      <c r="W70" s="2"/>
      <c r="X70" s="2" t="s">
        <v>384</v>
      </c>
      <c r="Y70" s="2" t="s">
        <v>384</v>
      </c>
      <c r="Z70" s="2">
        <f>VLOOKUP(Z$1,ETAPAS!$A$2:$B$6,2,0)*$Q70</f>
        <v>0</v>
      </c>
      <c r="AA70" s="2">
        <f>VLOOKUP(AA$1,ETAPAS!$A$2:$B$6,2,0)*$Q70</f>
        <v>0</v>
      </c>
      <c r="AB70" s="2">
        <f>VLOOKUP(AB$1,ETAPAS!$A$2:$B$6,2,0)*$Q70</f>
        <v>0</v>
      </c>
      <c r="AC70" s="2">
        <f>VLOOKUP(AC$1,ETAPAS!$A$2:$B$6,2,0)*$Q70</f>
        <v>0</v>
      </c>
      <c r="AD70" s="2">
        <f>VLOOKUP(AD$1,ETAPAS!$A$2:$B$6,2,0)*$Q70</f>
        <v>0</v>
      </c>
      <c r="AE70" s="2" t="str">
        <f>IFERROR(VLOOKUP($C70,'AVANCE REAL F2'!$C:$L,4+AE$1,0),"")</f>
        <v/>
      </c>
      <c r="AF70" s="2" t="str">
        <f>IFERROR(VLOOKUP($C70,'AVANCE REAL F2'!$C:$L,4+AF$1,0),"")</f>
        <v/>
      </c>
      <c r="AG70" s="2" t="str">
        <f>IFERROR(VLOOKUP($C70,'AVANCE REAL F2'!$C:$L,4+AG$1,0),"")</f>
        <v/>
      </c>
      <c r="AH70" s="2" t="str">
        <f>IFERROR(VLOOKUP($C70,'AVANCE REAL F2'!$C:$L,4+AH$1,0),"")</f>
        <v/>
      </c>
      <c r="AI70" s="2" t="str">
        <f>IFERROR(VLOOKUP($C70,'AVANCE REAL F2'!$C:$L,4+AI$1,0),"")</f>
        <v/>
      </c>
      <c r="AJ70" s="2" t="str">
        <f>IFERROR(VLOOKUP(C70,CRONOGRAMAS!B:BD,40,0),"")</f>
        <v/>
      </c>
      <c r="AK70" s="2" t="str">
        <f>IFERROR(VLOOKUP(C70,CRONOGRAMAS!B:BD,43,0),"")</f>
        <v/>
      </c>
      <c r="AL70" s="2" t="str">
        <f>IFERROR(VLOOKUP(C70,CRONOGRAMAS!B:BD,46,0),"")</f>
        <v/>
      </c>
      <c r="AM70" s="2" t="str">
        <f>IFERROR(VLOOKUP(C70,CRONOGRAMAS!B:BD,49,0),"")</f>
        <v/>
      </c>
      <c r="AN70" s="2" t="str">
        <f>IFERROR(VLOOKUP(C70,CRONOGRAMAS!B:BD,52,0),"")</f>
        <v/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>
        <f>IFERROR(VLOOKUP($C70,'AVANCE REAL F2'!$C:$AG,26+AY$1,0),0)</f>
        <v>0</v>
      </c>
      <c r="AZ70" s="2">
        <f>IFERROR(VLOOKUP($C70,'AVANCE REAL F2'!$C:$AG,26+AZ$1,0),0)</f>
        <v>0</v>
      </c>
      <c r="BA70" s="2">
        <f>IFERROR(VLOOKUP($C70,'AVANCE REAL F2'!$C:$AG,26+BA$1,0),0)</f>
        <v>0</v>
      </c>
      <c r="BB70" s="2">
        <f>IFERROR(VLOOKUP($C70,'AVANCE REAL F2'!$C:$AG,26+BB$1,0),0)</f>
        <v>0</v>
      </c>
      <c r="BC70" s="2">
        <f>IFERROR(VLOOKUP($C70,'AVANCE REAL F2'!$C:$AG,26+BC$1,0),0)</f>
        <v>0</v>
      </c>
    </row>
    <row r="71" spans="1:55" x14ac:dyDescent="0.25">
      <c r="A71" s="2" t="s">
        <v>259</v>
      </c>
      <c r="B71" s="2" t="s">
        <v>329</v>
      </c>
      <c r="C71" s="2"/>
      <c r="D71" s="2" t="s">
        <v>266</v>
      </c>
      <c r="E71" s="2" t="s">
        <v>426</v>
      </c>
      <c r="F71" s="2"/>
      <c r="G71" s="2"/>
      <c r="H71" s="2"/>
      <c r="I71" s="2">
        <v>0</v>
      </c>
      <c r="J71" s="2"/>
      <c r="K71" s="2"/>
      <c r="L71" s="2"/>
      <c r="M71" s="2"/>
      <c r="N71" s="2"/>
      <c r="O71" s="2"/>
      <c r="P71" s="2"/>
      <c r="Q71" s="2"/>
      <c r="R71" s="2">
        <v>0</v>
      </c>
      <c r="S71" s="2"/>
      <c r="T71" s="2"/>
      <c r="U71" s="2" t="s">
        <v>384</v>
      </c>
      <c r="V71" s="2" t="s">
        <v>384</v>
      </c>
      <c r="W71" s="2"/>
      <c r="X71" s="2" t="s">
        <v>384</v>
      </c>
      <c r="Y71" s="2" t="s">
        <v>384</v>
      </c>
      <c r="Z71" s="2">
        <f>VLOOKUP(Z$1,ETAPAS!$A$2:$B$6,2,0)*$Q71</f>
        <v>0</v>
      </c>
      <c r="AA71" s="2">
        <f>VLOOKUP(AA$1,ETAPAS!$A$2:$B$6,2,0)*$Q71</f>
        <v>0</v>
      </c>
      <c r="AB71" s="2">
        <f>VLOOKUP(AB$1,ETAPAS!$A$2:$B$6,2,0)*$Q71</f>
        <v>0</v>
      </c>
      <c r="AC71" s="2">
        <f>VLOOKUP(AC$1,ETAPAS!$A$2:$B$6,2,0)*$Q71</f>
        <v>0</v>
      </c>
      <c r="AD71" s="2">
        <f>VLOOKUP(AD$1,ETAPAS!$A$2:$B$6,2,0)*$Q71</f>
        <v>0</v>
      </c>
      <c r="AE71" s="2" t="str">
        <f>IFERROR(VLOOKUP($C71,'AVANCE REAL F2'!$C:$L,4+AE$1,0),"")</f>
        <v/>
      </c>
      <c r="AF71" s="2" t="str">
        <f>IFERROR(VLOOKUP($C71,'AVANCE REAL F2'!$C:$L,4+AF$1,0),"")</f>
        <v/>
      </c>
      <c r="AG71" s="2" t="str">
        <f>IFERROR(VLOOKUP($C71,'AVANCE REAL F2'!$C:$L,4+AG$1,0),"")</f>
        <v/>
      </c>
      <c r="AH71" s="2" t="str">
        <f>IFERROR(VLOOKUP($C71,'AVANCE REAL F2'!$C:$L,4+AH$1,0),"")</f>
        <v/>
      </c>
      <c r="AI71" s="2" t="str">
        <f>IFERROR(VLOOKUP($C71,'AVANCE REAL F2'!$C:$L,4+AI$1,0),"")</f>
        <v/>
      </c>
      <c r="AJ71" s="2" t="str">
        <f>IFERROR(VLOOKUP(C71,CRONOGRAMAS!B:BD,40,0),"")</f>
        <v/>
      </c>
      <c r="AK71" s="2" t="str">
        <f>IFERROR(VLOOKUP(C71,CRONOGRAMAS!B:BD,43,0),"")</f>
        <v/>
      </c>
      <c r="AL71" s="2" t="str">
        <f>IFERROR(VLOOKUP(C71,CRONOGRAMAS!B:BD,46,0),"")</f>
        <v/>
      </c>
      <c r="AM71" s="2" t="str">
        <f>IFERROR(VLOOKUP(C71,CRONOGRAMAS!B:BD,49,0),"")</f>
        <v/>
      </c>
      <c r="AN71" s="2" t="str">
        <f>IFERROR(VLOOKUP(C71,CRONOGRAMAS!B:BD,52,0),"")</f>
        <v/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>
        <f>IFERROR(VLOOKUP($C71,'AVANCE REAL F2'!$C:$AG,26+AY$1,0),0)</f>
        <v>0</v>
      </c>
      <c r="AZ71" s="2">
        <f>IFERROR(VLOOKUP($C71,'AVANCE REAL F2'!$C:$AG,26+AZ$1,0),0)</f>
        <v>0</v>
      </c>
      <c r="BA71" s="2">
        <f>IFERROR(VLOOKUP($C71,'AVANCE REAL F2'!$C:$AG,26+BA$1,0),0)</f>
        <v>0</v>
      </c>
      <c r="BB71" s="2">
        <f>IFERROR(VLOOKUP($C71,'AVANCE REAL F2'!$C:$AG,26+BB$1,0),0)</f>
        <v>0</v>
      </c>
      <c r="BC71" s="2">
        <f>IFERROR(VLOOKUP($C71,'AVANCE REAL F2'!$C:$AG,26+BC$1,0),0)</f>
        <v>0</v>
      </c>
    </row>
    <row r="72" spans="1:55" x14ac:dyDescent="0.25">
      <c r="A72" s="2" t="s">
        <v>8</v>
      </c>
      <c r="B72" s="2" t="s">
        <v>329</v>
      </c>
      <c r="C72" s="2">
        <v>406053</v>
      </c>
      <c r="D72" s="2" t="s">
        <v>48</v>
      </c>
      <c r="E72" s="2">
        <v>43056</v>
      </c>
      <c r="F72" s="2" t="s">
        <v>100</v>
      </c>
      <c r="G72" s="2">
        <v>43163</v>
      </c>
      <c r="H72" s="2">
        <v>12225856</v>
      </c>
      <c r="I72" s="2">
        <v>0</v>
      </c>
      <c r="J72" s="2"/>
      <c r="K72" s="2">
        <v>3.5</v>
      </c>
      <c r="L72" s="2"/>
      <c r="M72" s="2">
        <v>43178</v>
      </c>
      <c r="N72" s="2"/>
      <c r="O72" s="2"/>
      <c r="P72" s="2">
        <v>8</v>
      </c>
      <c r="Q72" s="2">
        <v>139424195</v>
      </c>
      <c r="R72" s="2">
        <v>0</v>
      </c>
      <c r="S72" s="2"/>
      <c r="T72" s="2"/>
      <c r="U72" s="2" t="s">
        <v>385</v>
      </c>
      <c r="V72" s="2" t="s">
        <v>275</v>
      </c>
      <c r="W72" s="2"/>
      <c r="X72" s="2">
        <v>0.9797499999999999</v>
      </c>
      <c r="Y72" s="2">
        <v>0</v>
      </c>
      <c r="Z72" s="2">
        <f>VLOOKUP(Z$1,ETAPAS!$A$2:$B$6,2,0)*$Q72</f>
        <v>15336661.449999999</v>
      </c>
      <c r="AA72" s="2">
        <f>VLOOKUP(AA$1,ETAPAS!$A$2:$B$6,2,0)*$Q72</f>
        <v>69572673.305000007</v>
      </c>
      <c r="AB72" s="2">
        <f>VLOOKUP(AB$1,ETAPAS!$A$2:$B$6,2,0)*$Q72</f>
        <v>11153935.6</v>
      </c>
      <c r="AC72" s="2">
        <f>VLOOKUP(AC$1,ETAPAS!$A$2:$B$6,2,0)*$Q72</f>
        <v>31370443.875</v>
      </c>
      <c r="AD72" s="2">
        <f>VLOOKUP(AD$1,ETAPAS!$A$2:$B$6,2,0)*$Q72</f>
        <v>11990480.77</v>
      </c>
      <c r="AE72" s="2">
        <f>IFERROR(VLOOKUP($C72,'AVANCE REAL F2'!$C:$L,4+AE$1,0),"")</f>
        <v>0</v>
      </c>
      <c r="AF72" s="2">
        <f>IFERROR(VLOOKUP($C72,'AVANCE REAL F2'!$C:$L,4+AF$1,0),"")</f>
        <v>0</v>
      </c>
      <c r="AG72" s="2">
        <f>IFERROR(VLOOKUP($C72,'AVANCE REAL F2'!$C:$L,4+AG$1,0),"")</f>
        <v>0</v>
      </c>
      <c r="AH72" s="2">
        <f>IFERROR(VLOOKUP($C72,'AVANCE REAL F2'!$C:$L,4+AH$1,0),"")</f>
        <v>0</v>
      </c>
      <c r="AI72" s="2">
        <f>IFERROR(VLOOKUP($C72,'AVANCE REAL F2'!$C:$L,4+AI$1,0),"")</f>
        <v>0</v>
      </c>
      <c r="AJ72" s="2" t="str">
        <f>IFERROR(VLOOKUP(C72,CRONOGRAMAS!B:BD,40,0),"")</f>
        <v/>
      </c>
      <c r="AK72" s="2" t="str">
        <f>IFERROR(VLOOKUP(C72,CRONOGRAMAS!B:BD,43,0),"")</f>
        <v/>
      </c>
      <c r="AL72" s="2" t="str">
        <f>IFERROR(VLOOKUP(C72,CRONOGRAMAS!B:BD,46,0),"")</f>
        <v/>
      </c>
      <c r="AM72" s="2" t="str">
        <f>IFERROR(VLOOKUP(C72,CRONOGRAMAS!B:BD,49,0),"")</f>
        <v/>
      </c>
      <c r="AN72" s="2" t="str">
        <f>IFERROR(VLOOKUP(C72,CRONOGRAMAS!B:BD,52,0),"")</f>
        <v/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>
        <f>IFERROR(VLOOKUP($C72,'AVANCE REAL F2'!$C:$AG,26+AY$1,0),0)</f>
        <v>0</v>
      </c>
      <c r="AZ72" s="2">
        <f>IFERROR(VLOOKUP($C72,'AVANCE REAL F2'!$C:$AG,26+AZ$1,0),0)</f>
        <v>0</v>
      </c>
      <c r="BA72" s="2">
        <f>IFERROR(VLOOKUP($C72,'AVANCE REAL F2'!$C:$AG,26+BA$1,0),0)</f>
        <v>0</v>
      </c>
      <c r="BB72" s="2">
        <f>IFERROR(VLOOKUP($C72,'AVANCE REAL F2'!$C:$AG,26+BB$1,0),0)</f>
        <v>0</v>
      </c>
      <c r="BC72" s="2">
        <f>IFERROR(VLOOKUP($C72,'AVANCE REAL F2'!$C:$AG,26+BC$1,0),0)</f>
        <v>0</v>
      </c>
    </row>
    <row r="73" spans="1:55" x14ac:dyDescent="0.25">
      <c r="A73" s="2" t="s">
        <v>8</v>
      </c>
      <c r="B73" s="2" t="s">
        <v>329</v>
      </c>
      <c r="C73" s="2">
        <v>406055</v>
      </c>
      <c r="D73" s="2" t="s">
        <v>49</v>
      </c>
      <c r="E73" s="2">
        <v>43055</v>
      </c>
      <c r="F73" s="2" t="s">
        <v>100</v>
      </c>
      <c r="G73" s="2">
        <v>43162</v>
      </c>
      <c r="H73" s="2">
        <v>28701469</v>
      </c>
      <c r="I73" s="2">
        <v>0</v>
      </c>
      <c r="J73" s="2"/>
      <c r="K73" s="2">
        <v>3.5</v>
      </c>
      <c r="L73" s="2"/>
      <c r="M73" s="2">
        <v>43269</v>
      </c>
      <c r="N73" s="2"/>
      <c r="O73" s="2"/>
      <c r="P73" s="2">
        <v>11</v>
      </c>
      <c r="Q73" s="2">
        <v>266763226</v>
      </c>
      <c r="R73" s="2">
        <v>0</v>
      </c>
      <c r="S73" s="2"/>
      <c r="T73" s="2"/>
      <c r="U73" s="2" t="s">
        <v>385</v>
      </c>
      <c r="V73" s="2" t="s">
        <v>275</v>
      </c>
      <c r="W73" s="2"/>
      <c r="X73" s="2">
        <v>0.92979999999999996</v>
      </c>
      <c r="Y73" s="2">
        <v>0</v>
      </c>
      <c r="Z73" s="2">
        <f>VLOOKUP(Z$1,ETAPAS!$A$2:$B$6,2,0)*$Q73</f>
        <v>29343954.859999999</v>
      </c>
      <c r="AA73" s="2">
        <f>VLOOKUP(AA$1,ETAPAS!$A$2:$B$6,2,0)*$Q73</f>
        <v>133114849.774</v>
      </c>
      <c r="AB73" s="2">
        <f>VLOOKUP(AB$1,ETAPAS!$A$2:$B$6,2,0)*$Q73</f>
        <v>21341058.080000002</v>
      </c>
      <c r="AC73" s="2">
        <f>VLOOKUP(AC$1,ETAPAS!$A$2:$B$6,2,0)*$Q73</f>
        <v>60021725.850000001</v>
      </c>
      <c r="AD73" s="2">
        <f>VLOOKUP(AD$1,ETAPAS!$A$2:$B$6,2,0)*$Q73</f>
        <v>22941637.435999997</v>
      </c>
      <c r="AE73" s="2">
        <f>IFERROR(VLOOKUP($C73,'AVANCE REAL F2'!$C:$L,4+AE$1,0),"")</f>
        <v>0</v>
      </c>
      <c r="AF73" s="2">
        <f>IFERROR(VLOOKUP($C73,'AVANCE REAL F2'!$C:$L,4+AF$1,0),"")</f>
        <v>0</v>
      </c>
      <c r="AG73" s="2">
        <f>IFERROR(VLOOKUP($C73,'AVANCE REAL F2'!$C:$L,4+AG$1,0),"")</f>
        <v>0</v>
      </c>
      <c r="AH73" s="2">
        <f>IFERROR(VLOOKUP($C73,'AVANCE REAL F2'!$C:$L,4+AH$1,0),"")</f>
        <v>0</v>
      </c>
      <c r="AI73" s="2">
        <f>IFERROR(VLOOKUP($C73,'AVANCE REAL F2'!$C:$L,4+AI$1,0),"")</f>
        <v>0</v>
      </c>
      <c r="AJ73" s="2" t="str">
        <f>IFERROR(VLOOKUP(C73,CRONOGRAMAS!B:BD,40,0),"")</f>
        <v/>
      </c>
      <c r="AK73" s="2" t="str">
        <f>IFERROR(VLOOKUP(C73,CRONOGRAMAS!B:BD,43,0),"")</f>
        <v/>
      </c>
      <c r="AL73" s="2" t="str">
        <f>IFERROR(VLOOKUP(C73,CRONOGRAMAS!B:BD,46,0),"")</f>
        <v/>
      </c>
      <c r="AM73" s="2" t="str">
        <f>IFERROR(VLOOKUP(C73,CRONOGRAMAS!B:BD,49,0),"")</f>
        <v/>
      </c>
      <c r="AN73" s="2" t="str">
        <f>IFERROR(VLOOKUP(C73,CRONOGRAMAS!B:BD,52,0),"")</f>
        <v/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>
        <f>IFERROR(VLOOKUP($C73,'AVANCE REAL F2'!$C:$AG,26+AY$1,0),0)</f>
        <v>0</v>
      </c>
      <c r="AZ73" s="2">
        <f>IFERROR(VLOOKUP($C73,'AVANCE REAL F2'!$C:$AG,26+AZ$1,0),0)</f>
        <v>0</v>
      </c>
      <c r="BA73" s="2">
        <f>IFERROR(VLOOKUP($C73,'AVANCE REAL F2'!$C:$AG,26+BA$1,0),0)</f>
        <v>0</v>
      </c>
      <c r="BB73" s="2">
        <f>IFERROR(VLOOKUP($C73,'AVANCE REAL F2'!$C:$AG,26+BB$1,0),0)</f>
        <v>0</v>
      </c>
      <c r="BC73" s="2">
        <f>IFERROR(VLOOKUP($C73,'AVANCE REAL F2'!$C:$AG,26+BC$1,0),0)</f>
        <v>0</v>
      </c>
    </row>
    <row r="74" spans="1:55" x14ac:dyDescent="0.25">
      <c r="A74" s="2" t="s">
        <v>8</v>
      </c>
      <c r="B74" s="2" t="s">
        <v>329</v>
      </c>
      <c r="C74" s="2">
        <v>406056</v>
      </c>
      <c r="D74" s="2" t="s">
        <v>50</v>
      </c>
      <c r="E74" s="2">
        <v>43056</v>
      </c>
      <c r="F74" s="2" t="s">
        <v>100</v>
      </c>
      <c r="G74" s="2">
        <v>43132</v>
      </c>
      <c r="H74" s="2">
        <v>5613325</v>
      </c>
      <c r="I74" s="2">
        <v>0</v>
      </c>
      <c r="J74" s="2"/>
      <c r="K74" s="2">
        <v>2.5</v>
      </c>
      <c r="L74" s="2"/>
      <c r="M74" s="2">
        <v>43147</v>
      </c>
      <c r="N74" s="2"/>
      <c r="O74" s="2"/>
      <c r="P74" s="2">
        <v>7</v>
      </c>
      <c r="Q74" s="2">
        <v>101097588</v>
      </c>
      <c r="R74" s="2">
        <v>0</v>
      </c>
      <c r="S74" s="2"/>
      <c r="T74" s="2"/>
      <c r="U74" s="2" t="s">
        <v>382</v>
      </c>
      <c r="V74" s="2" t="s">
        <v>275</v>
      </c>
      <c r="W74" s="2"/>
      <c r="X74" s="2">
        <v>0.99999999999999989</v>
      </c>
      <c r="Y74" s="2">
        <v>0</v>
      </c>
      <c r="Z74" s="2">
        <f>VLOOKUP(Z$1,ETAPAS!$A$2:$B$6,2,0)*$Q74</f>
        <v>11120734.68</v>
      </c>
      <c r="AA74" s="2">
        <f>VLOOKUP(AA$1,ETAPAS!$A$2:$B$6,2,0)*$Q74</f>
        <v>50447696.412</v>
      </c>
      <c r="AB74" s="2">
        <f>VLOOKUP(AB$1,ETAPAS!$A$2:$B$6,2,0)*$Q74</f>
        <v>8087807.04</v>
      </c>
      <c r="AC74" s="2">
        <f>VLOOKUP(AC$1,ETAPAS!$A$2:$B$6,2,0)*$Q74</f>
        <v>22746957.300000001</v>
      </c>
      <c r="AD74" s="2">
        <f>VLOOKUP(AD$1,ETAPAS!$A$2:$B$6,2,0)*$Q74</f>
        <v>8694392.568</v>
      </c>
      <c r="AE74" s="2">
        <f>IFERROR(VLOOKUP($C74,'AVANCE REAL F2'!$C:$L,4+AE$1,0),"")</f>
        <v>0</v>
      </c>
      <c r="AF74" s="2">
        <f>IFERROR(VLOOKUP($C74,'AVANCE REAL F2'!$C:$L,4+AF$1,0),"")</f>
        <v>0</v>
      </c>
      <c r="AG74" s="2">
        <f>IFERROR(VLOOKUP($C74,'AVANCE REAL F2'!$C:$L,4+AG$1,0),"")</f>
        <v>0</v>
      </c>
      <c r="AH74" s="2">
        <f>IFERROR(VLOOKUP($C74,'AVANCE REAL F2'!$C:$L,4+AH$1,0),"")</f>
        <v>0</v>
      </c>
      <c r="AI74" s="2">
        <f>IFERROR(VLOOKUP($C74,'AVANCE REAL F2'!$C:$L,4+AI$1,0),"")</f>
        <v>0</v>
      </c>
      <c r="AJ74" s="2" t="str">
        <f>IFERROR(VLOOKUP(C74,CRONOGRAMAS!B:BD,40,0),"")</f>
        <v/>
      </c>
      <c r="AK74" s="2" t="str">
        <f>IFERROR(VLOOKUP(C74,CRONOGRAMAS!B:BD,43,0),"")</f>
        <v/>
      </c>
      <c r="AL74" s="2" t="str">
        <f>IFERROR(VLOOKUP(C74,CRONOGRAMAS!B:BD,46,0),"")</f>
        <v/>
      </c>
      <c r="AM74" s="2" t="str">
        <f>IFERROR(VLOOKUP(C74,CRONOGRAMAS!B:BD,49,0),"")</f>
        <v/>
      </c>
      <c r="AN74" s="2" t="str">
        <f>IFERROR(VLOOKUP(C74,CRONOGRAMAS!B:BD,52,0),"")</f>
        <v/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>
        <f>IFERROR(VLOOKUP($C74,'AVANCE REAL F2'!$C:$AG,26+AY$1,0),0)</f>
        <v>0</v>
      </c>
      <c r="AZ74" s="2">
        <f>IFERROR(VLOOKUP($C74,'AVANCE REAL F2'!$C:$AG,26+AZ$1,0),0)</f>
        <v>0</v>
      </c>
      <c r="BA74" s="2">
        <f>IFERROR(VLOOKUP($C74,'AVANCE REAL F2'!$C:$AG,26+BA$1,0),0)</f>
        <v>0</v>
      </c>
      <c r="BB74" s="2">
        <f>IFERROR(VLOOKUP($C74,'AVANCE REAL F2'!$C:$AG,26+BB$1,0),0)</f>
        <v>0</v>
      </c>
      <c r="BC74" s="2">
        <f>IFERROR(VLOOKUP($C74,'AVANCE REAL F2'!$C:$AG,26+BC$1,0),0)</f>
        <v>0</v>
      </c>
    </row>
    <row r="75" spans="1:55" x14ac:dyDescent="0.25">
      <c r="A75" s="2" t="s">
        <v>21</v>
      </c>
      <c r="B75" s="2" t="s">
        <v>329</v>
      </c>
      <c r="C75" s="2">
        <v>402030</v>
      </c>
      <c r="D75" s="2" t="s">
        <v>51</v>
      </c>
      <c r="E75" s="2">
        <v>43195</v>
      </c>
      <c r="F75" s="2" t="s">
        <v>100</v>
      </c>
      <c r="G75" s="2">
        <v>43270</v>
      </c>
      <c r="H75" s="2">
        <v>721954.94400000002</v>
      </c>
      <c r="I75" s="2">
        <v>0</v>
      </c>
      <c r="J75" s="2"/>
      <c r="K75" s="2">
        <v>2.5</v>
      </c>
      <c r="L75" s="2"/>
      <c r="M75" s="2"/>
      <c r="N75" s="2"/>
      <c r="O75" s="2"/>
      <c r="P75" s="2">
        <v>2.5</v>
      </c>
      <c r="Q75" s="2">
        <v>26613198</v>
      </c>
      <c r="R75" s="2">
        <v>0</v>
      </c>
      <c r="S75" s="2"/>
      <c r="T75" s="2"/>
      <c r="U75" s="15" t="s">
        <v>388</v>
      </c>
      <c r="V75" s="2" t="s">
        <v>275</v>
      </c>
      <c r="W75" s="2"/>
      <c r="X75" s="2">
        <v>0.99999999999999989</v>
      </c>
      <c r="Y75" s="2">
        <v>0</v>
      </c>
      <c r="Z75" s="2">
        <f>VLOOKUP(Z$1,ETAPAS!$A$2:$B$6,2,0)*$Q75</f>
        <v>2927451.78</v>
      </c>
      <c r="AA75" s="2">
        <f>VLOOKUP(AA$1,ETAPAS!$A$2:$B$6,2,0)*$Q75</f>
        <v>13279985.801999999</v>
      </c>
      <c r="AB75" s="2">
        <f>VLOOKUP(AB$1,ETAPAS!$A$2:$B$6,2,0)*$Q75</f>
        <v>2129055.84</v>
      </c>
      <c r="AC75" s="2">
        <f>VLOOKUP(AC$1,ETAPAS!$A$2:$B$6,2,0)*$Q75</f>
        <v>5987969.5499999998</v>
      </c>
      <c r="AD75" s="2">
        <f>VLOOKUP(AD$1,ETAPAS!$A$2:$B$6,2,0)*$Q75</f>
        <v>2288735.0279999999</v>
      </c>
      <c r="AE75" s="2">
        <f>IFERROR(VLOOKUP($C75,'AVANCE REAL F2'!$C:$L,4+AE$1,0),"")</f>
        <v>0</v>
      </c>
      <c r="AF75" s="2">
        <f>IFERROR(VLOOKUP($C75,'AVANCE REAL F2'!$C:$L,4+AF$1,0),"")</f>
        <v>0</v>
      </c>
      <c r="AG75" s="2">
        <f>IFERROR(VLOOKUP($C75,'AVANCE REAL F2'!$C:$L,4+AG$1,0),"")</f>
        <v>0</v>
      </c>
      <c r="AH75" s="2">
        <f>IFERROR(VLOOKUP($C75,'AVANCE REAL F2'!$C:$L,4+AH$1,0),"")</f>
        <v>0</v>
      </c>
      <c r="AI75" s="2">
        <f>IFERROR(VLOOKUP($C75,'AVANCE REAL F2'!$C:$L,4+AI$1,0),"")</f>
        <v>0</v>
      </c>
      <c r="AJ75" s="2" t="str">
        <f>IFERROR(VLOOKUP(C75,CRONOGRAMAS!B:BD,40,0),"")</f>
        <v/>
      </c>
      <c r="AK75" s="2" t="str">
        <f>IFERROR(VLOOKUP(C75,CRONOGRAMAS!B:BD,43,0),"")</f>
        <v/>
      </c>
      <c r="AL75" s="2" t="str">
        <f>IFERROR(VLOOKUP(C75,CRONOGRAMAS!B:BD,46,0),"")</f>
        <v/>
      </c>
      <c r="AM75" s="2" t="str">
        <f>IFERROR(VLOOKUP(C75,CRONOGRAMAS!B:BD,49,0),"")</f>
        <v/>
      </c>
      <c r="AN75" s="2" t="str">
        <f>IFERROR(VLOOKUP(C75,CRONOGRAMAS!B:BD,52,0),"")</f>
        <v/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>
        <f>IFERROR(VLOOKUP($C75,'AVANCE REAL F2'!$C:$AG,26+AY$1,0),0)</f>
        <v>0</v>
      </c>
      <c r="AZ75" s="2">
        <f>IFERROR(VLOOKUP($C75,'AVANCE REAL F2'!$C:$AG,26+AZ$1,0),0)</f>
        <v>0</v>
      </c>
      <c r="BA75" s="2">
        <f>IFERROR(VLOOKUP($C75,'AVANCE REAL F2'!$C:$AG,26+BA$1,0),0)</f>
        <v>0</v>
      </c>
      <c r="BB75" s="2">
        <f>IFERROR(VLOOKUP($C75,'AVANCE REAL F2'!$C:$AG,26+BB$1,0),0)</f>
        <v>0</v>
      </c>
      <c r="BC75" s="2">
        <f>IFERROR(VLOOKUP($C75,'AVANCE REAL F2'!$C:$AG,26+BC$1,0),0)</f>
        <v>0</v>
      </c>
    </row>
    <row r="76" spans="1:55" x14ac:dyDescent="0.25">
      <c r="A76" s="2" t="s">
        <v>8</v>
      </c>
      <c r="B76" s="2" t="s">
        <v>329</v>
      </c>
      <c r="C76" s="2">
        <v>406064</v>
      </c>
      <c r="D76" s="2" t="s">
        <v>52</v>
      </c>
      <c r="E76" s="2">
        <v>43060</v>
      </c>
      <c r="F76" s="2" t="s">
        <v>100</v>
      </c>
      <c r="G76" s="2">
        <v>43167</v>
      </c>
      <c r="H76" s="2">
        <v>9655521</v>
      </c>
      <c r="I76" s="2">
        <v>0</v>
      </c>
      <c r="J76" s="2"/>
      <c r="K76" s="2">
        <v>3.5</v>
      </c>
      <c r="L76" s="2"/>
      <c r="M76" s="2">
        <v>43182</v>
      </c>
      <c r="N76" s="2"/>
      <c r="O76" s="2"/>
      <c r="P76" s="2">
        <v>8</v>
      </c>
      <c r="Q76" s="2">
        <v>129978552</v>
      </c>
      <c r="R76" s="2">
        <v>0</v>
      </c>
      <c r="S76" s="2"/>
      <c r="T76" s="2"/>
      <c r="U76" s="2" t="s">
        <v>385</v>
      </c>
      <c r="V76" s="2" t="s">
        <v>275</v>
      </c>
      <c r="W76" s="2"/>
      <c r="X76" s="2">
        <v>0.98649999999999993</v>
      </c>
      <c r="Y76" s="2">
        <v>0</v>
      </c>
      <c r="Z76" s="2">
        <f>VLOOKUP(Z$1,ETAPAS!$A$2:$B$6,2,0)*$Q76</f>
        <v>14297640.720000001</v>
      </c>
      <c r="AA76" s="2">
        <f>VLOOKUP(AA$1,ETAPAS!$A$2:$B$6,2,0)*$Q76</f>
        <v>64859297.447999999</v>
      </c>
      <c r="AB76" s="2">
        <f>VLOOKUP(AB$1,ETAPAS!$A$2:$B$6,2,0)*$Q76</f>
        <v>10398284.16</v>
      </c>
      <c r="AC76" s="2">
        <f>VLOOKUP(AC$1,ETAPAS!$A$2:$B$6,2,0)*$Q76</f>
        <v>29245174.199999999</v>
      </c>
      <c r="AD76" s="2">
        <f>VLOOKUP(AD$1,ETAPAS!$A$2:$B$6,2,0)*$Q76</f>
        <v>11178155.471999999</v>
      </c>
      <c r="AE76" s="2">
        <f>IFERROR(VLOOKUP($C76,'AVANCE REAL F2'!$C:$L,4+AE$1,0),"")</f>
        <v>0</v>
      </c>
      <c r="AF76" s="2">
        <f>IFERROR(VLOOKUP($C76,'AVANCE REAL F2'!$C:$L,4+AF$1,0),"")</f>
        <v>0</v>
      </c>
      <c r="AG76" s="2">
        <f>IFERROR(VLOOKUP($C76,'AVANCE REAL F2'!$C:$L,4+AG$1,0),"")</f>
        <v>0</v>
      </c>
      <c r="AH76" s="2">
        <f>IFERROR(VLOOKUP($C76,'AVANCE REAL F2'!$C:$L,4+AH$1,0),"")</f>
        <v>0</v>
      </c>
      <c r="AI76" s="2">
        <f>IFERROR(VLOOKUP($C76,'AVANCE REAL F2'!$C:$L,4+AI$1,0),"")</f>
        <v>0</v>
      </c>
      <c r="AJ76" s="2" t="str">
        <f>IFERROR(VLOOKUP(C76,CRONOGRAMAS!B:BD,40,0),"")</f>
        <v/>
      </c>
      <c r="AK76" s="2" t="str">
        <f>IFERROR(VLOOKUP(C76,CRONOGRAMAS!B:BD,43,0),"")</f>
        <v/>
      </c>
      <c r="AL76" s="2" t="str">
        <f>IFERROR(VLOOKUP(C76,CRONOGRAMAS!B:BD,46,0),"")</f>
        <v/>
      </c>
      <c r="AM76" s="2" t="str">
        <f>IFERROR(VLOOKUP(C76,CRONOGRAMAS!B:BD,49,0),"")</f>
        <v/>
      </c>
      <c r="AN76" s="2" t="str">
        <f>IFERROR(VLOOKUP(C76,CRONOGRAMAS!B:BD,52,0),"")</f>
        <v/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>
        <f>IFERROR(VLOOKUP($C76,'AVANCE REAL F2'!$C:$AG,26+AY$1,0),0)</f>
        <v>0</v>
      </c>
      <c r="AZ76" s="2">
        <f>IFERROR(VLOOKUP($C76,'AVANCE REAL F2'!$C:$AG,26+AZ$1,0),0)</f>
        <v>0</v>
      </c>
      <c r="BA76" s="2">
        <f>IFERROR(VLOOKUP($C76,'AVANCE REAL F2'!$C:$AG,26+BA$1,0),0)</f>
        <v>0</v>
      </c>
      <c r="BB76" s="2">
        <f>IFERROR(VLOOKUP($C76,'AVANCE REAL F2'!$C:$AG,26+BB$1,0),0)</f>
        <v>0</v>
      </c>
      <c r="BC76" s="2">
        <f>IFERROR(VLOOKUP($C76,'AVANCE REAL F2'!$C:$AG,26+BC$1,0),0)</f>
        <v>0</v>
      </c>
    </row>
    <row r="77" spans="1:55" x14ac:dyDescent="0.25">
      <c r="A77" s="2" t="s">
        <v>10</v>
      </c>
      <c r="B77" s="2" t="s">
        <v>329</v>
      </c>
      <c r="C77" s="2">
        <v>402027</v>
      </c>
      <c r="D77" s="2" t="s">
        <v>53</v>
      </c>
      <c r="E77" s="2">
        <v>43130</v>
      </c>
      <c r="F77" s="2" t="s">
        <v>144</v>
      </c>
      <c r="G77" s="2">
        <v>43235</v>
      </c>
      <c r="H77" s="2">
        <v>19465867</v>
      </c>
      <c r="I77" s="2">
        <v>0</v>
      </c>
      <c r="J77" s="2"/>
      <c r="K77" s="2">
        <v>3.5</v>
      </c>
      <c r="L77" s="2"/>
      <c r="M77" s="2"/>
      <c r="N77" s="2"/>
      <c r="O77" s="2"/>
      <c r="P77" s="2">
        <v>10</v>
      </c>
      <c r="Q77" s="2">
        <v>208826396</v>
      </c>
      <c r="R77" s="2">
        <v>0</v>
      </c>
      <c r="S77" s="2"/>
      <c r="T77" s="2"/>
      <c r="U77" s="2" t="s">
        <v>385</v>
      </c>
      <c r="V77" s="2" t="s">
        <v>275</v>
      </c>
      <c r="W77" s="2"/>
      <c r="X77" s="2">
        <v>0.84429999999999994</v>
      </c>
      <c r="Y77" s="2">
        <v>0</v>
      </c>
      <c r="Z77" s="2">
        <f>VLOOKUP(Z$1,ETAPAS!$A$2:$B$6,2,0)*$Q77</f>
        <v>22970903.559999999</v>
      </c>
      <c r="AA77" s="2">
        <f>VLOOKUP(AA$1,ETAPAS!$A$2:$B$6,2,0)*$Q77</f>
        <v>104204371.604</v>
      </c>
      <c r="AB77" s="2">
        <f>VLOOKUP(AB$1,ETAPAS!$A$2:$B$6,2,0)*$Q77</f>
        <v>16706111.68</v>
      </c>
      <c r="AC77" s="2">
        <f>VLOOKUP(AC$1,ETAPAS!$A$2:$B$6,2,0)*$Q77</f>
        <v>46985939.100000001</v>
      </c>
      <c r="AD77" s="2">
        <f>VLOOKUP(AD$1,ETAPAS!$A$2:$B$6,2,0)*$Q77</f>
        <v>17959070.055999998</v>
      </c>
      <c r="AE77" s="2">
        <f>IFERROR(VLOOKUP($C77,'AVANCE REAL F2'!$C:$L,4+AE$1,0),"")</f>
        <v>0</v>
      </c>
      <c r="AF77" s="2">
        <f>IFERROR(VLOOKUP($C77,'AVANCE REAL F2'!$C:$L,4+AF$1,0),"")</f>
        <v>0</v>
      </c>
      <c r="AG77" s="2">
        <f>IFERROR(VLOOKUP($C77,'AVANCE REAL F2'!$C:$L,4+AG$1,0),"")</f>
        <v>0</v>
      </c>
      <c r="AH77" s="2">
        <f>IFERROR(VLOOKUP($C77,'AVANCE REAL F2'!$C:$L,4+AH$1,0),"")</f>
        <v>0</v>
      </c>
      <c r="AI77" s="2">
        <f>IFERROR(VLOOKUP($C77,'AVANCE REAL F2'!$C:$L,4+AI$1,0),"")</f>
        <v>0</v>
      </c>
      <c r="AJ77" s="2" t="str">
        <f>IFERROR(VLOOKUP(C77,CRONOGRAMAS!B:BD,40,0),"")</f>
        <v/>
      </c>
      <c r="AK77" s="2" t="str">
        <f>IFERROR(VLOOKUP(C77,CRONOGRAMAS!B:BD,43,0),"")</f>
        <v/>
      </c>
      <c r="AL77" s="2" t="str">
        <f>IFERROR(VLOOKUP(C77,CRONOGRAMAS!B:BD,46,0),"")</f>
        <v/>
      </c>
      <c r="AM77" s="2" t="str">
        <f>IFERROR(VLOOKUP(C77,CRONOGRAMAS!B:BD,49,0),"")</f>
        <v/>
      </c>
      <c r="AN77" s="2" t="str">
        <f>IFERROR(VLOOKUP(C77,CRONOGRAMAS!B:BD,52,0),"")</f>
        <v/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>
        <f>IFERROR(VLOOKUP($C77,'AVANCE REAL F2'!$C:$AG,26+AY$1,0),0)</f>
        <v>0</v>
      </c>
      <c r="AZ77" s="2">
        <f>IFERROR(VLOOKUP($C77,'AVANCE REAL F2'!$C:$AG,26+AZ$1,0),0)</f>
        <v>0</v>
      </c>
      <c r="BA77" s="2">
        <f>IFERROR(VLOOKUP($C77,'AVANCE REAL F2'!$C:$AG,26+BA$1,0),0)</f>
        <v>0</v>
      </c>
      <c r="BB77" s="2">
        <f>IFERROR(VLOOKUP($C77,'AVANCE REAL F2'!$C:$AG,26+BB$1,0),0)</f>
        <v>0</v>
      </c>
      <c r="BC77" s="2">
        <f>IFERROR(VLOOKUP($C77,'AVANCE REAL F2'!$C:$AG,26+BC$1,0),0)</f>
        <v>0</v>
      </c>
    </row>
    <row r="78" spans="1:55" x14ac:dyDescent="0.25">
      <c r="A78" s="2" t="s">
        <v>22</v>
      </c>
      <c r="B78" s="2" t="s">
        <v>185</v>
      </c>
      <c r="C78" s="2">
        <v>406059</v>
      </c>
      <c r="D78" s="2" t="s">
        <v>54</v>
      </c>
      <c r="E78" s="2">
        <v>43060</v>
      </c>
      <c r="F78" s="2" t="s">
        <v>100</v>
      </c>
      <c r="G78" s="2">
        <v>43167</v>
      </c>
      <c r="H78" s="2">
        <v>7610608</v>
      </c>
      <c r="I78" s="2">
        <v>0</v>
      </c>
      <c r="J78" s="2"/>
      <c r="K78" s="2">
        <v>3.5</v>
      </c>
      <c r="L78" s="2"/>
      <c r="M78" s="2">
        <v>43269</v>
      </c>
      <c r="N78" s="2"/>
      <c r="O78" s="2"/>
      <c r="P78" s="2">
        <v>7</v>
      </c>
      <c r="Q78" s="2">
        <v>112729476</v>
      </c>
      <c r="R78" s="2">
        <v>0</v>
      </c>
      <c r="S78" s="2"/>
      <c r="T78" s="2"/>
      <c r="U78" s="2" t="s">
        <v>385</v>
      </c>
      <c r="V78" s="2" t="s">
        <v>275</v>
      </c>
      <c r="W78" s="2"/>
      <c r="X78" s="2">
        <v>0.84835000000000005</v>
      </c>
      <c r="Y78" s="2">
        <v>0</v>
      </c>
      <c r="Z78" s="2">
        <f>VLOOKUP(Z$1,ETAPAS!$A$2:$B$6,2,0)*$Q78</f>
        <v>12400242.359999999</v>
      </c>
      <c r="AA78" s="2">
        <f>VLOOKUP(AA$1,ETAPAS!$A$2:$B$6,2,0)*$Q78</f>
        <v>56252008.523999996</v>
      </c>
      <c r="AB78" s="2">
        <f>VLOOKUP(AB$1,ETAPAS!$A$2:$B$6,2,0)*$Q78</f>
        <v>9018358.0800000001</v>
      </c>
      <c r="AC78" s="2">
        <f>VLOOKUP(AC$1,ETAPAS!$A$2:$B$6,2,0)*$Q78</f>
        <v>25364132.100000001</v>
      </c>
      <c r="AD78" s="2">
        <f>VLOOKUP(AD$1,ETAPAS!$A$2:$B$6,2,0)*$Q78</f>
        <v>9694734.9359999988</v>
      </c>
      <c r="AE78" s="2">
        <f>IFERROR(VLOOKUP($C78,'AVANCE REAL F2'!$C:$L,4+AE$1,0),"")</f>
        <v>0</v>
      </c>
      <c r="AF78" s="2">
        <f>IFERROR(VLOOKUP($C78,'AVANCE REAL F2'!$C:$L,4+AF$1,0),"")</f>
        <v>0</v>
      </c>
      <c r="AG78" s="2">
        <f>IFERROR(VLOOKUP($C78,'AVANCE REAL F2'!$C:$L,4+AG$1,0),"")</f>
        <v>0</v>
      </c>
      <c r="AH78" s="2">
        <f>IFERROR(VLOOKUP($C78,'AVANCE REAL F2'!$C:$L,4+AH$1,0),"")</f>
        <v>0</v>
      </c>
      <c r="AI78" s="2">
        <f>IFERROR(VLOOKUP($C78,'AVANCE REAL F2'!$C:$L,4+AI$1,0),"")</f>
        <v>0</v>
      </c>
      <c r="AJ78" s="2" t="str">
        <f>IFERROR(VLOOKUP(C78,CRONOGRAMAS!B:BD,40,0),"")</f>
        <v/>
      </c>
      <c r="AK78" s="2" t="str">
        <f>IFERROR(VLOOKUP(C78,CRONOGRAMAS!B:BD,43,0),"")</f>
        <v/>
      </c>
      <c r="AL78" s="2" t="str">
        <f>IFERROR(VLOOKUP(C78,CRONOGRAMAS!B:BD,46,0),"")</f>
        <v/>
      </c>
      <c r="AM78" s="2" t="str">
        <f>IFERROR(VLOOKUP(C78,CRONOGRAMAS!B:BD,49,0),"")</f>
        <v/>
      </c>
      <c r="AN78" s="2" t="str">
        <f>IFERROR(VLOOKUP(C78,CRONOGRAMAS!B:BD,52,0),"")</f>
        <v/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>
        <f>IFERROR(VLOOKUP($C78,'AVANCE REAL F2'!$C:$AG,26+AY$1,0),0)</f>
        <v>0</v>
      </c>
      <c r="AZ78" s="2">
        <f>IFERROR(VLOOKUP($C78,'AVANCE REAL F2'!$C:$AG,26+AZ$1,0),0)</f>
        <v>0</v>
      </c>
      <c r="BA78" s="2">
        <f>IFERROR(VLOOKUP($C78,'AVANCE REAL F2'!$C:$AG,26+BA$1,0),0)</f>
        <v>0</v>
      </c>
      <c r="BB78" s="2">
        <f>IFERROR(VLOOKUP($C78,'AVANCE REAL F2'!$C:$AG,26+BB$1,0),0)</f>
        <v>0</v>
      </c>
      <c r="BC78" s="2">
        <f>IFERROR(VLOOKUP($C78,'AVANCE REAL F2'!$C:$AG,26+BC$1,0),0)</f>
        <v>0</v>
      </c>
    </row>
    <row r="79" spans="1:55" x14ac:dyDescent="0.25">
      <c r="A79" s="2" t="s">
        <v>10</v>
      </c>
      <c r="B79" s="2" t="s">
        <v>329</v>
      </c>
      <c r="C79" s="2">
        <v>406062</v>
      </c>
      <c r="D79" s="2" t="s">
        <v>55</v>
      </c>
      <c r="E79" s="2">
        <v>43060</v>
      </c>
      <c r="F79" s="2" t="s">
        <v>132</v>
      </c>
      <c r="G79" s="2">
        <v>43136</v>
      </c>
      <c r="H79" s="2">
        <v>6512165</v>
      </c>
      <c r="I79" s="2">
        <v>0</v>
      </c>
      <c r="J79" s="2"/>
      <c r="K79" s="2">
        <v>2.5</v>
      </c>
      <c r="L79" s="2"/>
      <c r="M79" s="2">
        <v>43151</v>
      </c>
      <c r="N79" s="2"/>
      <c r="O79" s="2"/>
      <c r="P79" s="2">
        <v>7</v>
      </c>
      <c r="Q79" s="2">
        <v>132840556</v>
      </c>
      <c r="R79" s="2">
        <v>0</v>
      </c>
      <c r="S79" s="2"/>
      <c r="T79" s="2"/>
      <c r="U79" s="2" t="s">
        <v>385</v>
      </c>
      <c r="V79" s="2" t="s">
        <v>275</v>
      </c>
      <c r="W79" s="2"/>
      <c r="X79" s="2">
        <v>0.36839999999999995</v>
      </c>
      <c r="Y79" s="2">
        <v>0</v>
      </c>
      <c r="Z79" s="2">
        <f>VLOOKUP(Z$1,ETAPAS!$A$2:$B$6,2,0)*$Q79</f>
        <v>14612461.16</v>
      </c>
      <c r="AA79" s="2">
        <f>VLOOKUP(AA$1,ETAPAS!$A$2:$B$6,2,0)*$Q79</f>
        <v>66287437.443999998</v>
      </c>
      <c r="AB79" s="2">
        <f>VLOOKUP(AB$1,ETAPAS!$A$2:$B$6,2,0)*$Q79</f>
        <v>10627244.48</v>
      </c>
      <c r="AC79" s="2">
        <f>VLOOKUP(AC$1,ETAPAS!$A$2:$B$6,2,0)*$Q79</f>
        <v>29889125.100000001</v>
      </c>
      <c r="AD79" s="2">
        <f>VLOOKUP(AD$1,ETAPAS!$A$2:$B$6,2,0)*$Q79</f>
        <v>11424287.816</v>
      </c>
      <c r="AE79" s="2">
        <f>IFERROR(VLOOKUP($C79,'AVANCE REAL F2'!$C:$L,4+AE$1,0),"")</f>
        <v>0</v>
      </c>
      <c r="AF79" s="2">
        <f>IFERROR(VLOOKUP($C79,'AVANCE REAL F2'!$C:$L,4+AF$1,0),"")</f>
        <v>0</v>
      </c>
      <c r="AG79" s="2">
        <f>IFERROR(VLOOKUP($C79,'AVANCE REAL F2'!$C:$L,4+AG$1,0),"")</f>
        <v>0</v>
      </c>
      <c r="AH79" s="2">
        <f>IFERROR(VLOOKUP($C79,'AVANCE REAL F2'!$C:$L,4+AH$1,0),"")</f>
        <v>0</v>
      </c>
      <c r="AI79" s="2">
        <f>IFERROR(VLOOKUP($C79,'AVANCE REAL F2'!$C:$L,4+AI$1,0),"")</f>
        <v>0</v>
      </c>
      <c r="AJ79" s="2" t="str">
        <f>IFERROR(VLOOKUP(C79,CRONOGRAMAS!B:BD,40,0),"")</f>
        <v/>
      </c>
      <c r="AK79" s="2" t="str">
        <f>IFERROR(VLOOKUP(C79,CRONOGRAMAS!B:BD,43,0),"")</f>
        <v/>
      </c>
      <c r="AL79" s="2" t="str">
        <f>IFERROR(VLOOKUP(C79,CRONOGRAMAS!B:BD,46,0),"")</f>
        <v/>
      </c>
      <c r="AM79" s="2" t="str">
        <f>IFERROR(VLOOKUP(C79,CRONOGRAMAS!B:BD,49,0),"")</f>
        <v/>
      </c>
      <c r="AN79" s="2" t="str">
        <f>IFERROR(VLOOKUP(C79,CRONOGRAMAS!B:BD,52,0),"")</f>
        <v/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>
        <f>IFERROR(VLOOKUP($C79,'AVANCE REAL F2'!$C:$AG,26+AY$1,0),0)</f>
        <v>0</v>
      </c>
      <c r="AZ79" s="2">
        <f>IFERROR(VLOOKUP($C79,'AVANCE REAL F2'!$C:$AG,26+AZ$1,0),0)</f>
        <v>0</v>
      </c>
      <c r="BA79" s="2">
        <f>IFERROR(VLOOKUP($C79,'AVANCE REAL F2'!$C:$AG,26+BA$1,0),0)</f>
        <v>0</v>
      </c>
      <c r="BB79" s="2">
        <f>IFERROR(VLOOKUP($C79,'AVANCE REAL F2'!$C:$AG,26+BB$1,0),0)</f>
        <v>0</v>
      </c>
      <c r="BC79" s="2">
        <f>IFERROR(VLOOKUP($C79,'AVANCE REAL F2'!$C:$AG,26+BC$1,0),0)</f>
        <v>0</v>
      </c>
    </row>
    <row r="80" spans="1:55" x14ac:dyDescent="0.25">
      <c r="A80" s="2" t="s">
        <v>10</v>
      </c>
      <c r="B80" s="2" t="s">
        <v>329</v>
      </c>
      <c r="C80" s="2">
        <v>402028</v>
      </c>
      <c r="D80" s="2" t="s">
        <v>56</v>
      </c>
      <c r="E80" s="2">
        <v>43126</v>
      </c>
      <c r="F80" s="2" t="s">
        <v>132</v>
      </c>
      <c r="G80" s="2">
        <v>43231</v>
      </c>
      <c r="H80" s="2">
        <v>18108410</v>
      </c>
      <c r="I80" s="2">
        <v>0</v>
      </c>
      <c r="J80" s="2"/>
      <c r="K80" s="2">
        <v>3.5</v>
      </c>
      <c r="L80" s="2"/>
      <c r="M80" s="2"/>
      <c r="N80" s="2"/>
      <c r="O80" s="2"/>
      <c r="P80" s="2">
        <v>10</v>
      </c>
      <c r="Q80" s="2">
        <v>201297084</v>
      </c>
      <c r="R80" s="2">
        <v>0</v>
      </c>
      <c r="S80" s="2"/>
      <c r="T80" s="2"/>
      <c r="U80" s="2" t="s">
        <v>385</v>
      </c>
      <c r="V80" s="2" t="s">
        <v>275</v>
      </c>
      <c r="W80" s="2"/>
      <c r="X80" s="2">
        <v>0.82899999999999996</v>
      </c>
      <c r="Y80" s="2">
        <v>0</v>
      </c>
      <c r="Z80" s="2">
        <f>VLOOKUP(Z$1,ETAPAS!$A$2:$B$6,2,0)*$Q80</f>
        <v>22142679.239999998</v>
      </c>
      <c r="AA80" s="2">
        <f>VLOOKUP(AA$1,ETAPAS!$A$2:$B$6,2,0)*$Q80</f>
        <v>100447244.91599999</v>
      </c>
      <c r="AB80" s="2">
        <f>VLOOKUP(AB$1,ETAPAS!$A$2:$B$6,2,0)*$Q80</f>
        <v>16103766.720000001</v>
      </c>
      <c r="AC80" s="2">
        <f>VLOOKUP(AC$1,ETAPAS!$A$2:$B$6,2,0)*$Q80</f>
        <v>45291843.899999999</v>
      </c>
      <c r="AD80" s="2">
        <f>VLOOKUP(AD$1,ETAPAS!$A$2:$B$6,2,0)*$Q80</f>
        <v>17311549.223999999</v>
      </c>
      <c r="AE80" s="2">
        <f>IFERROR(VLOOKUP($C80,'AVANCE REAL F2'!$C:$L,4+AE$1,0),"")</f>
        <v>0</v>
      </c>
      <c r="AF80" s="2">
        <f>IFERROR(VLOOKUP($C80,'AVANCE REAL F2'!$C:$L,4+AF$1,0),"")</f>
        <v>0</v>
      </c>
      <c r="AG80" s="2">
        <f>IFERROR(VLOOKUP($C80,'AVANCE REAL F2'!$C:$L,4+AG$1,0),"")</f>
        <v>0</v>
      </c>
      <c r="AH80" s="2">
        <f>IFERROR(VLOOKUP($C80,'AVANCE REAL F2'!$C:$L,4+AH$1,0),"")</f>
        <v>0</v>
      </c>
      <c r="AI80" s="2">
        <f>IFERROR(VLOOKUP($C80,'AVANCE REAL F2'!$C:$L,4+AI$1,0),"")</f>
        <v>0</v>
      </c>
      <c r="AJ80" s="2" t="str">
        <f>IFERROR(VLOOKUP(C80,CRONOGRAMAS!B:BD,40,0),"")</f>
        <v/>
      </c>
      <c r="AK80" s="2" t="str">
        <f>IFERROR(VLOOKUP(C80,CRONOGRAMAS!B:BD,43,0),"")</f>
        <v/>
      </c>
      <c r="AL80" s="2" t="str">
        <f>IFERROR(VLOOKUP(C80,CRONOGRAMAS!B:BD,46,0),"")</f>
        <v/>
      </c>
      <c r="AM80" s="2" t="str">
        <f>IFERROR(VLOOKUP(C80,CRONOGRAMAS!B:BD,49,0),"")</f>
        <v/>
      </c>
      <c r="AN80" s="2" t="str">
        <f>IFERROR(VLOOKUP(C80,CRONOGRAMAS!B:BD,52,0),"")</f>
        <v/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>
        <f>IFERROR(VLOOKUP($C80,'AVANCE REAL F2'!$C:$AG,26+AY$1,0),0)</f>
        <v>0</v>
      </c>
      <c r="AZ80" s="2">
        <f>IFERROR(VLOOKUP($C80,'AVANCE REAL F2'!$C:$AG,26+AZ$1,0),0)</f>
        <v>0</v>
      </c>
      <c r="BA80" s="2">
        <f>IFERROR(VLOOKUP($C80,'AVANCE REAL F2'!$C:$AG,26+BA$1,0),0)</f>
        <v>0</v>
      </c>
      <c r="BB80" s="2">
        <f>IFERROR(VLOOKUP($C80,'AVANCE REAL F2'!$C:$AG,26+BB$1,0),0)</f>
        <v>0</v>
      </c>
      <c r="BC80" s="2">
        <f>IFERROR(VLOOKUP($C80,'AVANCE REAL F2'!$C:$AG,26+BC$1,0),0)</f>
        <v>0</v>
      </c>
    </row>
    <row r="81" spans="1:55" x14ac:dyDescent="0.25">
      <c r="A81" s="2" t="s">
        <v>16</v>
      </c>
      <c r="B81" s="2" t="s">
        <v>329</v>
      </c>
      <c r="C81" s="2">
        <v>402042</v>
      </c>
      <c r="D81" s="2" t="s">
        <v>57</v>
      </c>
      <c r="E81" s="2">
        <v>43199</v>
      </c>
      <c r="F81" s="2" t="s">
        <v>144</v>
      </c>
      <c r="G81" s="2">
        <v>43305</v>
      </c>
      <c r="H81" s="2">
        <v>24147244</v>
      </c>
      <c r="I81" s="2">
        <v>0</v>
      </c>
      <c r="J81" s="2"/>
      <c r="K81" s="2">
        <v>3.5</v>
      </c>
      <c r="L81" s="2"/>
      <c r="M81" s="2"/>
      <c r="N81" s="2"/>
      <c r="O81" s="2"/>
      <c r="P81" s="2">
        <v>11</v>
      </c>
      <c r="Q81" s="2">
        <v>269505298</v>
      </c>
      <c r="R81" s="2">
        <v>0</v>
      </c>
      <c r="S81" s="2"/>
      <c r="T81" s="2"/>
      <c r="U81" s="2" t="s">
        <v>385</v>
      </c>
      <c r="V81" s="2" t="s">
        <v>275</v>
      </c>
      <c r="W81" s="2"/>
      <c r="X81" s="2">
        <v>0.91</v>
      </c>
      <c r="Y81" s="2">
        <v>0</v>
      </c>
      <c r="Z81" s="2">
        <f>VLOOKUP(Z$1,ETAPAS!$A$2:$B$6,2,0)*$Q81</f>
        <v>29645582.780000001</v>
      </c>
      <c r="AA81" s="2">
        <f>VLOOKUP(AA$1,ETAPAS!$A$2:$B$6,2,0)*$Q81</f>
        <v>134483143.70199999</v>
      </c>
      <c r="AB81" s="2">
        <f>VLOOKUP(AB$1,ETAPAS!$A$2:$B$6,2,0)*$Q81</f>
        <v>21560423.84</v>
      </c>
      <c r="AC81" s="2">
        <f>VLOOKUP(AC$1,ETAPAS!$A$2:$B$6,2,0)*$Q81</f>
        <v>60638692.050000004</v>
      </c>
      <c r="AD81" s="2">
        <f>VLOOKUP(AD$1,ETAPAS!$A$2:$B$6,2,0)*$Q81</f>
        <v>23177455.627999999</v>
      </c>
      <c r="AE81" s="2">
        <f>IFERROR(VLOOKUP($C81,'AVANCE REAL F2'!$C:$L,4+AE$1,0),"")</f>
        <v>0</v>
      </c>
      <c r="AF81" s="2">
        <f>IFERROR(VLOOKUP($C81,'AVANCE REAL F2'!$C:$L,4+AF$1,0),"")</f>
        <v>0</v>
      </c>
      <c r="AG81" s="2">
        <f>IFERROR(VLOOKUP($C81,'AVANCE REAL F2'!$C:$L,4+AG$1,0),"")</f>
        <v>0</v>
      </c>
      <c r="AH81" s="2">
        <f>IFERROR(VLOOKUP($C81,'AVANCE REAL F2'!$C:$L,4+AH$1,0),"")</f>
        <v>0</v>
      </c>
      <c r="AI81" s="2">
        <f>IFERROR(VLOOKUP($C81,'AVANCE REAL F2'!$C:$L,4+AI$1,0),"")</f>
        <v>0</v>
      </c>
      <c r="AJ81" s="2" t="str">
        <f>IFERROR(VLOOKUP(C81,CRONOGRAMAS!B:BD,40,0),"")</f>
        <v/>
      </c>
      <c r="AK81" s="2" t="str">
        <f>IFERROR(VLOOKUP(C81,CRONOGRAMAS!B:BD,43,0),"")</f>
        <v/>
      </c>
      <c r="AL81" s="2" t="str">
        <f>IFERROR(VLOOKUP(C81,CRONOGRAMAS!B:BD,46,0),"")</f>
        <v/>
      </c>
      <c r="AM81" s="2" t="str">
        <f>IFERROR(VLOOKUP(C81,CRONOGRAMAS!B:BD,49,0),"")</f>
        <v/>
      </c>
      <c r="AN81" s="2" t="str">
        <f>IFERROR(VLOOKUP(C81,CRONOGRAMAS!B:BD,52,0),"")</f>
        <v/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>
        <f>IFERROR(VLOOKUP($C81,'AVANCE REAL F2'!$C:$AG,26+AY$1,0),0)</f>
        <v>0</v>
      </c>
      <c r="AZ81" s="2">
        <f>IFERROR(VLOOKUP($C81,'AVANCE REAL F2'!$C:$AG,26+AZ$1,0),0)</f>
        <v>0</v>
      </c>
      <c r="BA81" s="2">
        <f>IFERROR(VLOOKUP($C81,'AVANCE REAL F2'!$C:$AG,26+BA$1,0),0)</f>
        <v>0</v>
      </c>
      <c r="BB81" s="2">
        <f>IFERROR(VLOOKUP($C81,'AVANCE REAL F2'!$C:$AG,26+BB$1,0),0)</f>
        <v>0</v>
      </c>
      <c r="BC81" s="2">
        <f>IFERROR(VLOOKUP($C81,'AVANCE REAL F2'!$C:$AG,26+BC$1,0),0)</f>
        <v>0</v>
      </c>
    </row>
    <row r="82" spans="1:55" x14ac:dyDescent="0.25">
      <c r="A82" s="2" t="s">
        <v>21</v>
      </c>
      <c r="B82" s="2" t="s">
        <v>329</v>
      </c>
      <c r="C82" s="2">
        <v>402043</v>
      </c>
      <c r="D82" s="2" t="s">
        <v>246</v>
      </c>
      <c r="E82" s="2" t="s">
        <v>186</v>
      </c>
      <c r="F82" s="2" t="s">
        <v>144</v>
      </c>
      <c r="G82" s="2"/>
      <c r="H82" s="2">
        <v>28007522</v>
      </c>
      <c r="I82" s="2">
        <v>0</v>
      </c>
      <c r="J82" s="2"/>
      <c r="K82" s="2">
        <v>3.5</v>
      </c>
      <c r="L82" s="2"/>
      <c r="M82" s="2"/>
      <c r="N82" s="2"/>
      <c r="O82" s="2"/>
      <c r="P82" s="2">
        <v>12</v>
      </c>
      <c r="Q82" s="2">
        <v>299856839</v>
      </c>
      <c r="R82" s="2">
        <v>0</v>
      </c>
      <c r="S82" s="2"/>
      <c r="T82" s="2"/>
      <c r="U82" s="2" t="s">
        <v>385</v>
      </c>
      <c r="V82" s="2" t="s">
        <v>275</v>
      </c>
      <c r="W82" s="2"/>
      <c r="X82" s="2">
        <v>0</v>
      </c>
      <c r="Y82" s="2">
        <v>0</v>
      </c>
      <c r="Z82" s="2">
        <f>VLOOKUP(Z$1,ETAPAS!$A$2:$B$6,2,0)*$Q82</f>
        <v>32984252.289999999</v>
      </c>
      <c r="AA82" s="2">
        <f>VLOOKUP(AA$1,ETAPAS!$A$2:$B$6,2,0)*$Q82</f>
        <v>149628562.66100001</v>
      </c>
      <c r="AB82" s="2">
        <f>VLOOKUP(AB$1,ETAPAS!$A$2:$B$6,2,0)*$Q82</f>
        <v>23988547.120000001</v>
      </c>
      <c r="AC82" s="2">
        <f>VLOOKUP(AC$1,ETAPAS!$A$2:$B$6,2,0)*$Q82</f>
        <v>67467788.775000006</v>
      </c>
      <c r="AD82" s="2">
        <f>VLOOKUP(AD$1,ETAPAS!$A$2:$B$6,2,0)*$Q82</f>
        <v>25787688.153999999</v>
      </c>
      <c r="AE82" s="2">
        <f>IFERROR(VLOOKUP($C82,'AVANCE REAL F2'!$C:$L,4+AE$1,0),"")</f>
        <v>0</v>
      </c>
      <c r="AF82" s="2">
        <f>IFERROR(VLOOKUP($C82,'AVANCE REAL F2'!$C:$L,4+AF$1,0),"")</f>
        <v>0</v>
      </c>
      <c r="AG82" s="2">
        <f>IFERROR(VLOOKUP($C82,'AVANCE REAL F2'!$C:$L,4+AG$1,0),"")</f>
        <v>0</v>
      </c>
      <c r="AH82" s="2">
        <f>IFERROR(VLOOKUP($C82,'AVANCE REAL F2'!$C:$L,4+AH$1,0),"")</f>
        <v>0</v>
      </c>
      <c r="AI82" s="2">
        <f>IFERROR(VLOOKUP($C82,'AVANCE REAL F2'!$C:$L,4+AI$1,0),"")</f>
        <v>0</v>
      </c>
      <c r="AJ82" s="2" t="str">
        <f>IFERROR(VLOOKUP(C82,CRONOGRAMAS!B:BD,40,0),"")</f>
        <v/>
      </c>
      <c r="AK82" s="2" t="str">
        <f>IFERROR(VLOOKUP(C82,CRONOGRAMAS!B:BD,43,0),"")</f>
        <v/>
      </c>
      <c r="AL82" s="2" t="str">
        <f>IFERROR(VLOOKUP(C82,CRONOGRAMAS!B:BD,46,0),"")</f>
        <v/>
      </c>
      <c r="AM82" s="2" t="str">
        <f>IFERROR(VLOOKUP(C82,CRONOGRAMAS!B:BD,49,0),"")</f>
        <v/>
      </c>
      <c r="AN82" s="2" t="str">
        <f>IFERROR(VLOOKUP(C82,CRONOGRAMAS!B:BD,52,0),"")</f>
        <v/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>
        <f>IFERROR(VLOOKUP($C82,'AVANCE REAL F2'!$C:$AG,26+AY$1,0),0)</f>
        <v>0</v>
      </c>
      <c r="AZ82" s="2">
        <f>IFERROR(VLOOKUP($C82,'AVANCE REAL F2'!$C:$AG,26+AZ$1,0),0)</f>
        <v>0</v>
      </c>
      <c r="BA82" s="2">
        <f>IFERROR(VLOOKUP($C82,'AVANCE REAL F2'!$C:$AG,26+BA$1,0),0)</f>
        <v>0</v>
      </c>
      <c r="BB82" s="2">
        <f>IFERROR(VLOOKUP($C82,'AVANCE REAL F2'!$C:$AG,26+BB$1,0),0)</f>
        <v>0</v>
      </c>
      <c r="BC82" s="2">
        <f>IFERROR(VLOOKUP($C82,'AVANCE REAL F2'!$C:$AG,26+BC$1,0),0)</f>
        <v>0</v>
      </c>
    </row>
  </sheetData>
  <autoFilter ref="A2:BC8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E34"/>
  <sheetViews>
    <sheetView zoomScaleNormal="100" workbookViewId="0">
      <pane xSplit="1" ySplit="1" topLeftCell="B2" activePane="bottomRight" state="frozen"/>
      <selection activeCell="B47" sqref="B47"/>
      <selection pane="topRight" activeCell="B47" sqref="B47"/>
      <selection pane="bottomLeft" activeCell="B47" sqref="B47"/>
      <selection pane="bottomRight" activeCell="B12" sqref="B12"/>
    </sheetView>
  </sheetViews>
  <sheetFormatPr baseColWidth="10" defaultRowHeight="15" x14ac:dyDescent="0.25"/>
  <cols>
    <col min="1" max="1" width="37.42578125" style="1" customWidth="1"/>
    <col min="2" max="2" width="50.7109375" style="1" customWidth="1"/>
    <col min="3" max="3" width="39.85546875" style="1" customWidth="1"/>
    <col min="4" max="4" width="34.42578125" style="1" customWidth="1"/>
    <col min="5" max="16384" width="11.42578125" style="1"/>
  </cols>
  <sheetData>
    <row r="1" spans="1:5" ht="30" x14ac:dyDescent="0.25">
      <c r="A1" s="31" t="s">
        <v>190</v>
      </c>
      <c r="B1" s="31" t="s">
        <v>189</v>
      </c>
      <c r="C1" s="31" t="s">
        <v>339</v>
      </c>
      <c r="D1" s="31" t="s">
        <v>338</v>
      </c>
    </row>
    <row r="2" spans="1:5" x14ac:dyDescent="0.25">
      <c r="A2" s="14" t="s">
        <v>327</v>
      </c>
      <c r="B2" s="45" t="s">
        <v>191</v>
      </c>
      <c r="C2" s="45" t="s">
        <v>340</v>
      </c>
      <c r="D2" s="45"/>
    </row>
    <row r="3" spans="1:5" ht="30" x14ac:dyDescent="0.25">
      <c r="A3" s="14" t="s">
        <v>148</v>
      </c>
      <c r="B3" s="45" t="s">
        <v>336</v>
      </c>
      <c r="C3" s="45" t="s">
        <v>340</v>
      </c>
      <c r="D3" s="45"/>
    </row>
    <row r="4" spans="1:5" ht="45" x14ac:dyDescent="0.25">
      <c r="A4" s="14" t="s">
        <v>1</v>
      </c>
      <c r="B4" s="45" t="s">
        <v>332</v>
      </c>
      <c r="C4" s="45" t="s">
        <v>344</v>
      </c>
      <c r="D4" s="45"/>
    </row>
    <row r="5" spans="1:5" ht="30" x14ac:dyDescent="0.25">
      <c r="A5" s="14" t="s">
        <v>23</v>
      </c>
      <c r="B5" s="45" t="s">
        <v>342</v>
      </c>
      <c r="C5" s="45" t="s">
        <v>340</v>
      </c>
      <c r="D5" s="45"/>
    </row>
    <row r="6" spans="1:5" ht="30" x14ac:dyDescent="0.25">
      <c r="A6" s="14" t="s">
        <v>209</v>
      </c>
      <c r="B6" s="45" t="s">
        <v>211</v>
      </c>
      <c r="C6" s="45" t="s">
        <v>498</v>
      </c>
      <c r="D6" s="45" t="s">
        <v>363</v>
      </c>
    </row>
    <row r="7" spans="1:5" ht="30" x14ac:dyDescent="0.25">
      <c r="A7" s="14" t="s">
        <v>439</v>
      </c>
      <c r="B7" s="45" t="s">
        <v>486</v>
      </c>
      <c r="C7" s="45" t="s">
        <v>490</v>
      </c>
      <c r="D7" s="45"/>
    </row>
    <row r="8" spans="1:5" ht="30" x14ac:dyDescent="0.25">
      <c r="A8" s="14" t="s">
        <v>479</v>
      </c>
      <c r="B8" s="45" t="s">
        <v>487</v>
      </c>
      <c r="C8" s="45"/>
      <c r="D8" s="45"/>
    </row>
    <row r="9" spans="1:5" ht="15" customHeight="1" x14ac:dyDescent="0.25">
      <c r="A9" s="14" t="s">
        <v>433</v>
      </c>
      <c r="B9" s="46" t="s">
        <v>488</v>
      </c>
      <c r="C9" s="46" t="s">
        <v>491</v>
      </c>
      <c r="D9" s="46" t="s">
        <v>492</v>
      </c>
    </row>
    <row r="10" spans="1:5" ht="60" x14ac:dyDescent="0.25">
      <c r="A10" s="14" t="s">
        <v>434</v>
      </c>
      <c r="B10" s="46" t="s">
        <v>488</v>
      </c>
      <c r="C10" s="46" t="s">
        <v>491</v>
      </c>
      <c r="D10" s="46" t="s">
        <v>493</v>
      </c>
    </row>
    <row r="11" spans="1:5" ht="75" x14ac:dyDescent="0.25">
      <c r="A11" s="32" t="s">
        <v>435</v>
      </c>
      <c r="B11" s="46" t="s">
        <v>488</v>
      </c>
      <c r="C11" s="46" t="s">
        <v>491</v>
      </c>
      <c r="D11" s="46" t="s">
        <v>494</v>
      </c>
    </row>
    <row r="12" spans="1:5" ht="135" x14ac:dyDescent="0.25">
      <c r="A12" s="14" t="s">
        <v>436</v>
      </c>
      <c r="B12" s="46" t="s">
        <v>488</v>
      </c>
      <c r="C12" s="46" t="s">
        <v>491</v>
      </c>
      <c r="D12" s="46" t="s">
        <v>495</v>
      </c>
    </row>
    <row r="13" spans="1:5" ht="60" x14ac:dyDescent="0.25">
      <c r="A13" s="14" t="s">
        <v>437</v>
      </c>
      <c r="B13" s="46" t="s">
        <v>488</v>
      </c>
      <c r="C13" s="46" t="s">
        <v>491</v>
      </c>
      <c r="D13" s="46" t="s">
        <v>496</v>
      </c>
      <c r="E13" s="47"/>
    </row>
    <row r="14" spans="1:5" x14ac:dyDescent="0.25">
      <c r="A14" s="14" t="s">
        <v>463</v>
      </c>
      <c r="B14" s="53" t="s">
        <v>485</v>
      </c>
      <c r="C14" s="53" t="s">
        <v>491</v>
      </c>
      <c r="D14" s="53" t="s">
        <v>497</v>
      </c>
    </row>
    <row r="15" spans="1:5" x14ac:dyDescent="0.25">
      <c r="A15" s="14" t="s">
        <v>464</v>
      </c>
      <c r="B15" s="54"/>
      <c r="C15" s="54"/>
      <c r="D15" s="54"/>
    </row>
    <row r="16" spans="1:5" x14ac:dyDescent="0.25">
      <c r="A16" s="14" t="s">
        <v>465</v>
      </c>
      <c r="B16" s="54"/>
      <c r="C16" s="54"/>
      <c r="D16" s="54"/>
    </row>
    <row r="17" spans="1:4" ht="45" x14ac:dyDescent="0.25">
      <c r="A17" s="14" t="s">
        <v>466</v>
      </c>
      <c r="B17" s="54"/>
      <c r="C17" s="54"/>
      <c r="D17" s="54"/>
    </row>
    <row r="18" spans="1:4" ht="30" x14ac:dyDescent="0.25">
      <c r="A18" s="14" t="s">
        <v>467</v>
      </c>
      <c r="B18" s="54"/>
      <c r="C18" s="54"/>
      <c r="D18" s="54"/>
    </row>
    <row r="19" spans="1:4" ht="30" x14ac:dyDescent="0.25">
      <c r="A19" s="14" t="s">
        <v>468</v>
      </c>
      <c r="B19" s="54"/>
      <c r="C19" s="54"/>
      <c r="D19" s="54"/>
    </row>
    <row r="20" spans="1:4" x14ac:dyDescent="0.25">
      <c r="A20" s="32" t="s">
        <v>469</v>
      </c>
      <c r="B20" s="54"/>
      <c r="C20" s="54"/>
      <c r="D20" s="54"/>
    </row>
    <row r="21" spans="1:4" x14ac:dyDescent="0.25">
      <c r="A21" s="14" t="s">
        <v>470</v>
      </c>
      <c r="B21" s="54"/>
      <c r="C21" s="54"/>
      <c r="D21" s="54"/>
    </row>
    <row r="22" spans="1:4" x14ac:dyDescent="0.25">
      <c r="A22" s="14" t="s">
        <v>471</v>
      </c>
      <c r="B22" s="54"/>
      <c r="C22" s="54"/>
      <c r="D22" s="54"/>
    </row>
    <row r="23" spans="1:4" x14ac:dyDescent="0.25">
      <c r="A23" s="14" t="s">
        <v>472</v>
      </c>
      <c r="B23" s="54"/>
      <c r="C23" s="54"/>
      <c r="D23" s="54"/>
    </row>
    <row r="24" spans="1:4" x14ac:dyDescent="0.25">
      <c r="A24" s="14" t="s">
        <v>473</v>
      </c>
      <c r="B24" s="54"/>
      <c r="C24" s="54"/>
      <c r="D24" s="54"/>
    </row>
    <row r="25" spans="1:4" x14ac:dyDescent="0.25">
      <c r="A25" s="14" t="s">
        <v>474</v>
      </c>
      <c r="B25" s="54"/>
      <c r="C25" s="54"/>
      <c r="D25" s="54"/>
    </row>
    <row r="26" spans="1:4" ht="30" x14ac:dyDescent="0.25">
      <c r="A26" s="14" t="s">
        <v>475</v>
      </c>
      <c r="B26" s="54"/>
      <c r="C26" s="54"/>
      <c r="D26" s="54"/>
    </row>
    <row r="27" spans="1:4" ht="30" x14ac:dyDescent="0.25">
      <c r="A27" s="14" t="s">
        <v>476</v>
      </c>
      <c r="B27" s="54"/>
      <c r="C27" s="54"/>
      <c r="D27" s="54"/>
    </row>
    <row r="28" spans="1:4" x14ac:dyDescent="0.25">
      <c r="A28" s="2" t="s">
        <v>477</v>
      </c>
      <c r="B28" s="54"/>
      <c r="C28" s="54"/>
      <c r="D28" s="54"/>
    </row>
    <row r="29" spans="1:4" x14ac:dyDescent="0.25">
      <c r="A29" s="2" t="s">
        <v>478</v>
      </c>
      <c r="B29" s="55"/>
      <c r="C29" s="55"/>
      <c r="D29" s="55"/>
    </row>
    <row r="30" spans="1:4" x14ac:dyDescent="0.25">
      <c r="A30" s="2" t="s">
        <v>480</v>
      </c>
      <c r="B30" s="50" t="s">
        <v>489</v>
      </c>
      <c r="C30" s="53" t="s">
        <v>499</v>
      </c>
      <c r="D30" s="56" t="s">
        <v>363</v>
      </c>
    </row>
    <row r="31" spans="1:4" x14ac:dyDescent="0.25">
      <c r="A31" s="2" t="s">
        <v>481</v>
      </c>
      <c r="B31" s="51"/>
      <c r="C31" s="54"/>
      <c r="D31" s="57"/>
    </row>
    <row r="32" spans="1:4" x14ac:dyDescent="0.25">
      <c r="A32" s="2" t="s">
        <v>482</v>
      </c>
      <c r="B32" s="51"/>
      <c r="C32" s="54"/>
      <c r="D32" s="57"/>
    </row>
    <row r="33" spans="1:4" x14ac:dyDescent="0.25">
      <c r="A33" s="2" t="s">
        <v>483</v>
      </c>
      <c r="B33" s="51"/>
      <c r="C33" s="54"/>
      <c r="D33" s="57"/>
    </row>
    <row r="34" spans="1:4" x14ac:dyDescent="0.25">
      <c r="A34" s="2" t="s">
        <v>484</v>
      </c>
      <c r="B34" s="52"/>
      <c r="C34" s="55"/>
      <c r="D34" s="58"/>
    </row>
  </sheetData>
  <mergeCells count="6">
    <mergeCell ref="B30:B34"/>
    <mergeCell ref="C30:C34"/>
    <mergeCell ref="D30:D34"/>
    <mergeCell ref="B14:B29"/>
    <mergeCell ref="C14:C29"/>
    <mergeCell ref="D14:D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G81"/>
  <sheetViews>
    <sheetView workbookViewId="0">
      <pane xSplit="4" ySplit="1" topLeftCell="F2" activePane="bottomRight" state="frozen"/>
      <selection activeCell="G14" sqref="G14"/>
      <selection pane="topRight" activeCell="G14" sqref="G14"/>
      <selection pane="bottomLeft" activeCell="G14" sqref="G14"/>
      <selection pane="bottomRight"/>
    </sheetView>
  </sheetViews>
  <sheetFormatPr baseColWidth="10" defaultRowHeight="15" x14ac:dyDescent="0.25"/>
  <cols>
    <col min="1" max="1" width="11" customWidth="1"/>
    <col min="2" max="2" width="11" bestFit="1" customWidth="1"/>
    <col min="3" max="3" width="9.7109375" bestFit="1" customWidth="1"/>
    <col min="4" max="4" width="46.28515625" customWidth="1"/>
    <col min="5" max="5" width="24.7109375" bestFit="1" customWidth="1"/>
    <col min="6" max="6" width="24.7109375" style="1" customWidth="1"/>
    <col min="7" max="7" width="11.28515625" style="1" bestFit="1" customWidth="1"/>
    <col min="8" max="12" width="13.42578125" style="1" bestFit="1" customWidth="1"/>
    <col min="13" max="28" width="11.42578125" style="42"/>
  </cols>
  <sheetData>
    <row r="1" spans="1:33" s="37" customFormat="1" ht="30" x14ac:dyDescent="0.25">
      <c r="A1" s="7" t="s">
        <v>0</v>
      </c>
      <c r="B1" s="7" t="s">
        <v>337</v>
      </c>
      <c r="C1" s="7" t="s">
        <v>63</v>
      </c>
      <c r="D1" s="7" t="s">
        <v>64</v>
      </c>
      <c r="E1" s="7" t="s">
        <v>209</v>
      </c>
      <c r="F1" s="7" t="s">
        <v>439</v>
      </c>
      <c r="G1" s="7" t="s">
        <v>479</v>
      </c>
      <c r="H1" s="7" t="s">
        <v>433</v>
      </c>
      <c r="I1" s="7" t="s">
        <v>434</v>
      </c>
      <c r="J1" s="7" t="s">
        <v>435</v>
      </c>
      <c r="K1" s="7" t="s">
        <v>436</v>
      </c>
      <c r="L1" s="7" t="s">
        <v>437</v>
      </c>
      <c r="M1" s="43" t="s">
        <v>463</v>
      </c>
      <c r="N1" s="43" t="s">
        <v>464</v>
      </c>
      <c r="O1" s="43" t="s">
        <v>465</v>
      </c>
      <c r="P1" s="43" t="s">
        <v>466</v>
      </c>
      <c r="Q1" s="43" t="s">
        <v>467</v>
      </c>
      <c r="R1" s="43" t="s">
        <v>468</v>
      </c>
      <c r="S1" s="43" t="s">
        <v>469</v>
      </c>
      <c r="T1" s="43" t="s">
        <v>470</v>
      </c>
      <c r="U1" s="43" t="s">
        <v>471</v>
      </c>
      <c r="V1" s="43" t="s">
        <v>472</v>
      </c>
      <c r="W1" s="43" t="s">
        <v>473</v>
      </c>
      <c r="X1" s="43" t="s">
        <v>474</v>
      </c>
      <c r="Y1" s="43" t="s">
        <v>475</v>
      </c>
      <c r="Z1" s="43" t="s">
        <v>476</v>
      </c>
      <c r="AA1" s="43" t="s">
        <v>477</v>
      </c>
      <c r="AB1" s="43" t="s">
        <v>478</v>
      </c>
      <c r="AC1" s="7" t="s">
        <v>480</v>
      </c>
      <c r="AD1" s="7" t="s">
        <v>481</v>
      </c>
      <c r="AE1" s="7" t="s">
        <v>482</v>
      </c>
      <c r="AF1" s="7" t="s">
        <v>483</v>
      </c>
      <c r="AG1" s="7" t="s">
        <v>484</v>
      </c>
    </row>
    <row r="2" spans="1:33" x14ac:dyDescent="0.25">
      <c r="A2" s="2" t="s">
        <v>11</v>
      </c>
      <c r="B2" s="2" t="s">
        <v>185</v>
      </c>
      <c r="C2" s="2">
        <v>201001</v>
      </c>
      <c r="D2" s="2" t="s">
        <v>241</v>
      </c>
      <c r="E2" s="2" t="str">
        <f>IFERROR(VLOOKUP(C2,MAESTRA_PROYECTOS!C:V,20,0),"Sin información")</f>
        <v>No iniciado</v>
      </c>
      <c r="F2" s="2"/>
      <c r="G2" s="2"/>
      <c r="H2" s="2"/>
      <c r="I2" s="2"/>
      <c r="J2" s="2"/>
      <c r="K2" s="2"/>
      <c r="L2" s="2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2">
        <f>M2</f>
        <v>0</v>
      </c>
      <c r="AD2" s="2">
        <f t="array" ref="AD2">IFERROR(SUMPRODUCT(TRANSPOSE(N2:P2),HITOS_ETAPAS!$C$3:$C$5),0)</f>
        <v>0</v>
      </c>
      <c r="AE2" s="2">
        <f t="array" ref="AE2">IFERROR(SUMPRODUCT(TRANSPOSE(Q2:R2),HITOS_ETAPAS!$C$6:$C$7),0)</f>
        <v>0</v>
      </c>
      <c r="AF2" s="2">
        <f t="array" ref="AF2">IFERROR(SUMPRODUCT(TRANSPOSE(S2:Z2),HITOS_ETAPAS!$C$8:$C$15),0)</f>
        <v>0</v>
      </c>
      <c r="AG2" s="2">
        <f t="array" ref="AG2">IFERROR(SUMPRODUCT(TRANSPOSE(AA2:AB2),HITOS_ETAPAS!$C$16:$C$17),0)</f>
        <v>0</v>
      </c>
    </row>
    <row r="3" spans="1:33" x14ac:dyDescent="0.25">
      <c r="A3" s="2" t="s">
        <v>11</v>
      </c>
      <c r="B3" s="2" t="s">
        <v>185</v>
      </c>
      <c r="C3" s="2">
        <v>406001</v>
      </c>
      <c r="D3" s="2" t="s">
        <v>242</v>
      </c>
      <c r="E3" s="2" t="str">
        <f>IFERROR(VLOOKUP(C3,MAESTRA_PROYECTOS!C:V,20,0),"Sin información")</f>
        <v>No iniciado</v>
      </c>
      <c r="F3" s="2"/>
      <c r="G3" s="2"/>
      <c r="H3" s="2"/>
      <c r="I3" s="2"/>
      <c r="J3" s="2"/>
      <c r="K3" s="2"/>
      <c r="L3" s="2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2">
        <f t="shared" ref="AC3:AC66" si="0">M3</f>
        <v>0</v>
      </c>
      <c r="AD3" s="2">
        <f t="array" ref="AD3">IFERROR(SUMPRODUCT(TRANSPOSE(N3:P3),HITOS_ETAPAS!$C$3:$C$5),0)</f>
        <v>0</v>
      </c>
      <c r="AE3" s="2">
        <f t="array" ref="AE3">IFERROR(SUMPRODUCT(TRANSPOSE(Q3:R3),HITOS_ETAPAS!$C$6:$C$7),0)</f>
        <v>0</v>
      </c>
      <c r="AF3" s="2">
        <f t="array" ref="AF3">IFERROR(SUMPRODUCT(TRANSPOSE(S3:Z3),HITOS_ETAPAS!$C$8:$C$15),0)</f>
        <v>0</v>
      </c>
      <c r="AG3" s="2">
        <f t="array" ref="AG3">IFERROR(SUMPRODUCT(TRANSPOSE(AA3:AB3),HITOS_ETAPAS!$C$16:$C$17),0)</f>
        <v>0</v>
      </c>
    </row>
    <row r="4" spans="1:33" x14ac:dyDescent="0.25">
      <c r="A4" s="2" t="s">
        <v>11</v>
      </c>
      <c r="B4" s="2" t="s">
        <v>185</v>
      </c>
      <c r="C4" s="2">
        <v>201002</v>
      </c>
      <c r="D4" s="2" t="s">
        <v>99</v>
      </c>
      <c r="E4" s="2" t="str">
        <f>IFERROR(VLOOKUP(C4,MAESTRA_PROYECTOS!C:V,20,0),"Sin información")</f>
        <v>Suspendido</v>
      </c>
      <c r="F4" s="39" t="s">
        <v>457</v>
      </c>
      <c r="G4" s="40">
        <v>43525</v>
      </c>
      <c r="H4" s="3">
        <v>43190</v>
      </c>
      <c r="I4" s="3">
        <v>43197</v>
      </c>
      <c r="J4" s="3">
        <v>43267</v>
      </c>
      <c r="K4" s="3">
        <v>43274</v>
      </c>
      <c r="L4" s="3">
        <v>43435</v>
      </c>
      <c r="M4" s="41">
        <v>1</v>
      </c>
      <c r="N4" s="41">
        <v>1.0000000000000002</v>
      </c>
      <c r="O4" s="41">
        <v>0.99999999999999989</v>
      </c>
      <c r="P4" s="41">
        <v>0.9355</v>
      </c>
      <c r="Q4" s="41">
        <v>0.87055000000000027</v>
      </c>
      <c r="R4" s="41">
        <v>0.58400000000000007</v>
      </c>
      <c r="S4" s="41">
        <v>0.99999999999999989</v>
      </c>
      <c r="T4" s="41">
        <v>0.62840000000000007</v>
      </c>
      <c r="U4" s="44">
        <v>1.0003199999999999</v>
      </c>
      <c r="V4" s="41">
        <v>0.53570000000000007</v>
      </c>
      <c r="W4" s="41">
        <v>1.43E-2</v>
      </c>
      <c r="X4" s="41">
        <v>0</v>
      </c>
      <c r="Y4" s="41">
        <v>0</v>
      </c>
      <c r="Z4" s="41">
        <v>0</v>
      </c>
      <c r="AA4" s="41">
        <v>0.11899999999999999</v>
      </c>
      <c r="AB4" s="41">
        <v>0</v>
      </c>
      <c r="AC4" s="2">
        <f t="shared" si="0"/>
        <v>1</v>
      </c>
      <c r="AD4" s="2">
        <f t="array" ref="AD4">IFERROR(SUMPRODUCT(TRANSPOSE(N4:P4),HITOS_ETAPAS!$C$3:$C$5),0)</f>
        <v>0.99767799999999995</v>
      </c>
      <c r="AE4" s="2">
        <f t="array" ref="AE4">IFERROR(SUMPRODUCT(TRANSPOSE(Q4:R4),HITOS_ETAPAS!$C$6:$C$7),0)</f>
        <v>0.71581300000000025</v>
      </c>
      <c r="AF4" s="2">
        <f t="array" ref="AF4">IFERROR(SUMPRODUCT(TRANSPOSE(S4:Z4),HITOS_ETAPAS!$C$8:$C$15),0)</f>
        <v>0.34303820000000002</v>
      </c>
      <c r="AG4" s="2">
        <f t="array" ref="AG4">IFERROR(SUMPRODUCT(TRANSPOSE(AA4:AB4),HITOS_ETAPAS!$C$16:$C$17),0)</f>
        <v>6.1879999999999998E-2</v>
      </c>
    </row>
    <row r="5" spans="1:33" x14ac:dyDescent="0.25">
      <c r="A5" s="2" t="s">
        <v>2</v>
      </c>
      <c r="B5" s="2" t="s">
        <v>185</v>
      </c>
      <c r="C5" s="2">
        <v>406010</v>
      </c>
      <c r="D5" s="2" t="s">
        <v>104</v>
      </c>
      <c r="E5" s="2" t="str">
        <f>IFERROR(VLOOKUP(C5,MAESTRA_PROYECTOS!C:V,20,0),"Sin información")</f>
        <v xml:space="preserve">Iniciado
</v>
      </c>
      <c r="F5" s="39" t="s">
        <v>438</v>
      </c>
      <c r="G5" s="40">
        <v>43525</v>
      </c>
      <c r="H5" s="38">
        <v>42751</v>
      </c>
      <c r="I5" s="38">
        <v>43113</v>
      </c>
      <c r="J5" s="38">
        <v>43267</v>
      </c>
      <c r="K5" s="38">
        <v>43204</v>
      </c>
      <c r="L5" s="38">
        <v>43337</v>
      </c>
      <c r="M5" s="41">
        <v>1</v>
      </c>
      <c r="N5" s="41">
        <v>1</v>
      </c>
      <c r="O5" s="41">
        <v>1</v>
      </c>
      <c r="P5" s="41">
        <v>0</v>
      </c>
      <c r="Q5" s="41">
        <v>8.0000000000000002E-3</v>
      </c>
      <c r="R5" s="41">
        <v>2.8000000000000004E-2</v>
      </c>
      <c r="S5" s="41">
        <v>0</v>
      </c>
      <c r="T5" s="41">
        <v>0</v>
      </c>
      <c r="U5" s="41">
        <v>0.38200000000000001</v>
      </c>
      <c r="V5" s="41">
        <v>0</v>
      </c>
      <c r="W5" s="41">
        <v>0</v>
      </c>
      <c r="X5" s="41">
        <v>0</v>
      </c>
      <c r="Y5" s="41">
        <v>0</v>
      </c>
      <c r="Z5" s="41">
        <v>0</v>
      </c>
      <c r="AA5" s="41">
        <v>7.5999999999999998E-2</v>
      </c>
      <c r="AB5" s="41">
        <v>0.18</v>
      </c>
      <c r="AC5" s="2">
        <f t="shared" si="0"/>
        <v>1</v>
      </c>
      <c r="AD5" s="2">
        <f t="array" ref="AD5">IFERROR(SUMPRODUCT(TRANSPOSE(N5:P5),HITOS_ETAPAS!$C$3:$C$5),0)</f>
        <v>0.96399999999999997</v>
      </c>
      <c r="AE5" s="2">
        <f t="array" ref="AE5">IFERROR(SUMPRODUCT(TRANSPOSE(Q5:R5),HITOS_ETAPAS!$C$6:$C$7),0)</f>
        <v>1.8800000000000004E-2</v>
      </c>
      <c r="AF5" s="2">
        <f t="array" ref="AF5">IFERROR(SUMPRODUCT(TRANSPOSE(S5:Z5),HITOS_ETAPAS!$C$8:$C$15),0)</f>
        <v>6.1120000000000001E-2</v>
      </c>
      <c r="AG5" s="2">
        <f t="array" ref="AG5">IFERROR(SUMPRODUCT(TRANSPOSE(AA5:AB5),HITOS_ETAPAS!$C$16:$C$17),0)</f>
        <v>0.12591999999999998</v>
      </c>
    </row>
    <row r="6" spans="1:33" x14ac:dyDescent="0.25">
      <c r="A6" s="2" t="s">
        <v>2</v>
      </c>
      <c r="B6" s="2" t="s">
        <v>185</v>
      </c>
      <c r="C6" s="2">
        <v>406006</v>
      </c>
      <c r="D6" s="2" t="s">
        <v>106</v>
      </c>
      <c r="E6" s="2" t="str">
        <f>IFERROR(VLOOKUP(C6,MAESTRA_PROYECTOS!C:V,20,0),"Sin información")</f>
        <v xml:space="preserve">Iniciado
</v>
      </c>
      <c r="F6" s="39" t="s">
        <v>440</v>
      </c>
      <c r="G6" s="40">
        <v>43525</v>
      </c>
      <c r="H6" s="38">
        <v>43078</v>
      </c>
      <c r="I6" s="38">
        <v>43141</v>
      </c>
      <c r="J6" s="38">
        <v>43337</v>
      </c>
      <c r="K6" s="15"/>
      <c r="L6" s="15"/>
      <c r="M6" s="41">
        <v>1</v>
      </c>
      <c r="N6" s="41">
        <v>1.0000000000000002</v>
      </c>
      <c r="O6" s="41">
        <v>0.99999999999999989</v>
      </c>
      <c r="P6" s="41">
        <v>0</v>
      </c>
      <c r="Q6" s="41">
        <v>0.1074</v>
      </c>
      <c r="R6" s="41">
        <v>3.9899999999999998E-2</v>
      </c>
      <c r="S6" s="41">
        <v>0</v>
      </c>
      <c r="T6" s="41">
        <v>0</v>
      </c>
      <c r="U6" s="41">
        <v>0</v>
      </c>
      <c r="V6" s="41">
        <v>0</v>
      </c>
      <c r="W6" s="41">
        <v>0</v>
      </c>
      <c r="X6" s="41"/>
      <c r="Y6" s="41">
        <v>0</v>
      </c>
      <c r="Z6" s="41">
        <v>0</v>
      </c>
      <c r="AA6" s="41">
        <v>0.49459999999999998</v>
      </c>
      <c r="AB6" s="41">
        <v>0.12</v>
      </c>
      <c r="AC6" s="2">
        <f t="shared" si="0"/>
        <v>1</v>
      </c>
      <c r="AD6" s="2">
        <f t="array" ref="AD6">IFERROR(SUMPRODUCT(TRANSPOSE(N6:P6),HITOS_ETAPAS!$C$3:$C$5),0)</f>
        <v>0.96399999999999997</v>
      </c>
      <c r="AE6" s="2">
        <f t="array" ref="AE6">IFERROR(SUMPRODUCT(TRANSPOSE(Q6:R6),HITOS_ETAPAS!$C$6:$C$7),0)</f>
        <v>7.0949999999999999E-2</v>
      </c>
      <c r="AF6" s="2">
        <f t="array" ref="AF6">IFERROR(SUMPRODUCT(TRANSPOSE(S6:Z6),HITOS_ETAPAS!$C$8:$C$15),0)</f>
        <v>0</v>
      </c>
      <c r="AG6" s="2">
        <f t="array" ref="AG6">IFERROR(SUMPRODUCT(TRANSPOSE(AA6:AB6),HITOS_ETAPAS!$C$16:$C$17),0)</f>
        <v>0.31479199999999996</v>
      </c>
    </row>
    <row r="7" spans="1:33" x14ac:dyDescent="0.25">
      <c r="A7" s="2" t="s">
        <v>2</v>
      </c>
      <c r="B7" s="2" t="s">
        <v>185</v>
      </c>
      <c r="C7" s="2">
        <v>406008</v>
      </c>
      <c r="D7" s="2" t="s">
        <v>243</v>
      </c>
      <c r="E7" s="2" t="str">
        <f>IFERROR(VLOOKUP(C7,MAESTRA_PROYECTOS!C:V,20,0),"Sin información")</f>
        <v xml:space="preserve">Desistimiento de licencia
</v>
      </c>
      <c r="F7" s="15"/>
      <c r="G7" s="15"/>
      <c r="H7" s="15"/>
      <c r="I7" s="15"/>
      <c r="J7" s="15"/>
      <c r="K7" s="15"/>
      <c r="L7" s="15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2">
        <f t="shared" si="0"/>
        <v>0</v>
      </c>
      <c r="AD7" s="2">
        <f t="array" ref="AD7">IFERROR(SUMPRODUCT(TRANSPOSE(N7:P7),HITOS_ETAPAS!$C$3:$C$5),0)</f>
        <v>0</v>
      </c>
      <c r="AE7" s="2">
        <f t="array" ref="AE7">IFERROR(SUMPRODUCT(TRANSPOSE(Q7:R7),HITOS_ETAPAS!$C$6:$C$7),0)</f>
        <v>0</v>
      </c>
      <c r="AF7" s="2">
        <f t="array" ref="AF7">IFERROR(SUMPRODUCT(TRANSPOSE(S7:Z7),HITOS_ETAPAS!$C$8:$C$15),0)</f>
        <v>0</v>
      </c>
      <c r="AG7" s="2">
        <f t="array" ref="AG7">IFERROR(SUMPRODUCT(TRANSPOSE(AA7:AB7),HITOS_ETAPAS!$C$16:$C$17),0)</f>
        <v>0</v>
      </c>
    </row>
    <row r="8" spans="1:33" x14ac:dyDescent="0.25">
      <c r="A8" s="2" t="s">
        <v>2</v>
      </c>
      <c r="B8" s="2" t="s">
        <v>185</v>
      </c>
      <c r="C8" s="2">
        <v>406007</v>
      </c>
      <c r="D8" s="2" t="s">
        <v>109</v>
      </c>
      <c r="E8" s="2" t="str">
        <f>IFERROR(VLOOKUP(C8,MAESTRA_PROYECTOS!C:V,20,0),"Sin información")</f>
        <v xml:space="preserve">Abandonado
</v>
      </c>
      <c r="F8" s="39" t="s">
        <v>451</v>
      </c>
      <c r="G8" s="40">
        <v>43525</v>
      </c>
      <c r="H8" s="38">
        <v>43162</v>
      </c>
      <c r="I8" s="38">
        <v>43183</v>
      </c>
      <c r="J8" s="38">
        <v>43428</v>
      </c>
      <c r="K8" s="15"/>
      <c r="L8" s="38">
        <v>43414</v>
      </c>
      <c r="M8" s="41">
        <v>1</v>
      </c>
      <c r="N8" s="41">
        <v>0.53020000000000012</v>
      </c>
      <c r="O8" s="41">
        <v>0.20780000000000001</v>
      </c>
      <c r="P8" s="41">
        <v>0</v>
      </c>
      <c r="Q8" s="41">
        <v>0</v>
      </c>
      <c r="R8" s="41">
        <v>0</v>
      </c>
      <c r="S8" s="41">
        <v>0</v>
      </c>
      <c r="T8" s="41">
        <v>0</v>
      </c>
      <c r="U8" s="41">
        <v>0.13449999999999998</v>
      </c>
      <c r="V8" s="41">
        <v>0</v>
      </c>
      <c r="W8" s="41">
        <v>0</v>
      </c>
      <c r="X8" s="41">
        <v>0</v>
      </c>
      <c r="Y8" s="41">
        <v>0</v>
      </c>
      <c r="Z8" s="41">
        <v>0</v>
      </c>
      <c r="AA8" s="41">
        <v>0</v>
      </c>
      <c r="AB8" s="41">
        <v>0.19</v>
      </c>
      <c r="AC8" s="2">
        <f t="shared" si="0"/>
        <v>1</v>
      </c>
      <c r="AD8" s="2">
        <f t="array" ref="AD8">IFERROR(SUMPRODUCT(TRANSPOSE(N8:P8),HITOS_ETAPAS!$C$3:$C$5),0)</f>
        <v>0.26415440000000001</v>
      </c>
      <c r="AE8" s="2">
        <f t="array" ref="AE8">IFERROR(SUMPRODUCT(TRANSPOSE(Q8:R8),HITOS_ETAPAS!$C$6:$C$7),0)</f>
        <v>0</v>
      </c>
      <c r="AF8" s="2">
        <f t="array" ref="AF8">IFERROR(SUMPRODUCT(TRANSPOSE(S8:Z8),HITOS_ETAPAS!$C$8:$C$15),0)</f>
        <v>2.1519999999999997E-2</v>
      </c>
      <c r="AG8" s="2">
        <f t="array" ref="AG8">IFERROR(SUMPRODUCT(TRANSPOSE(AA8:AB8),HITOS_ETAPAS!$C$16:$C$17),0)</f>
        <v>9.1200000000000003E-2</v>
      </c>
    </row>
    <row r="9" spans="1:33" x14ac:dyDescent="0.25">
      <c r="A9" s="2" t="s">
        <v>2</v>
      </c>
      <c r="B9" s="2" t="s">
        <v>185</v>
      </c>
      <c r="C9" s="2">
        <v>406009</v>
      </c>
      <c r="D9" s="2" t="s">
        <v>24</v>
      </c>
      <c r="E9" s="2" t="str">
        <f>IFERROR(VLOOKUP(C9,MAESTRA_PROYECTOS!C:V,20,0),"Sin información")</f>
        <v>No iniciado</v>
      </c>
      <c r="F9" s="2"/>
      <c r="G9" s="2"/>
      <c r="H9" s="2"/>
      <c r="I9" s="2"/>
      <c r="J9" s="2"/>
      <c r="K9" s="2"/>
      <c r="L9" s="2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2">
        <f t="shared" si="0"/>
        <v>0</v>
      </c>
      <c r="AD9" s="2">
        <f t="array" ref="AD9">IFERROR(SUMPRODUCT(TRANSPOSE(N9:P9),HITOS_ETAPAS!$C$3:$C$5),0)</f>
        <v>0</v>
      </c>
      <c r="AE9" s="2">
        <f t="array" ref="AE9">IFERROR(SUMPRODUCT(TRANSPOSE(Q9:R9),HITOS_ETAPAS!$C$6:$C$7),0)</f>
        <v>0</v>
      </c>
      <c r="AF9" s="2">
        <f t="array" ref="AF9">IFERROR(SUMPRODUCT(TRANSPOSE(S9:Z9),HITOS_ETAPAS!$C$8:$C$15),0)</f>
        <v>0</v>
      </c>
      <c r="AG9" s="2">
        <f t="array" ref="AG9">IFERROR(SUMPRODUCT(TRANSPOSE(AA9:AB9),HITOS_ETAPAS!$C$16:$C$17),0)</f>
        <v>0</v>
      </c>
    </row>
    <row r="10" spans="1:33" x14ac:dyDescent="0.25">
      <c r="A10" s="2" t="s">
        <v>21</v>
      </c>
      <c r="B10" s="2" t="s">
        <v>329</v>
      </c>
      <c r="C10" s="2">
        <v>406002</v>
      </c>
      <c r="D10" s="2" t="s">
        <v>244</v>
      </c>
      <c r="E10" s="2" t="str">
        <f>IFERROR(VLOOKUP(C10,MAESTRA_PROYECTOS!C:V,20,0),"Sin información")</f>
        <v xml:space="preserve">Iniciado
</v>
      </c>
      <c r="F10" s="39" t="s">
        <v>441</v>
      </c>
      <c r="G10" s="40">
        <v>43525</v>
      </c>
      <c r="H10" s="38">
        <v>43533</v>
      </c>
      <c r="I10" s="15"/>
      <c r="J10" s="15"/>
      <c r="K10" s="15"/>
      <c r="L10" s="15"/>
      <c r="M10" s="41">
        <v>1</v>
      </c>
      <c r="N10" s="41">
        <v>0</v>
      </c>
      <c r="O10" s="41">
        <v>0</v>
      </c>
      <c r="P10" s="41">
        <v>0</v>
      </c>
      <c r="Q10" s="41">
        <v>0</v>
      </c>
      <c r="R10" s="41">
        <v>0</v>
      </c>
      <c r="S10" s="41">
        <v>0</v>
      </c>
      <c r="T10" s="41">
        <v>0</v>
      </c>
      <c r="U10" s="41">
        <v>0</v>
      </c>
      <c r="V10" s="41">
        <v>0</v>
      </c>
      <c r="W10" s="41">
        <v>0</v>
      </c>
      <c r="X10" s="41">
        <v>0</v>
      </c>
      <c r="Y10" s="41">
        <v>0</v>
      </c>
      <c r="Z10" s="41">
        <v>0</v>
      </c>
      <c r="AA10" s="41">
        <v>0</v>
      </c>
      <c r="AB10" s="41">
        <v>0</v>
      </c>
      <c r="AC10" s="2">
        <f t="shared" si="0"/>
        <v>1</v>
      </c>
      <c r="AD10" s="2">
        <f t="array" ref="AD10">IFERROR(SUMPRODUCT(TRANSPOSE(N10:P10),HITOS_ETAPAS!$C$3:$C$5),0)</f>
        <v>0</v>
      </c>
      <c r="AE10" s="2">
        <f t="array" ref="AE10">IFERROR(SUMPRODUCT(TRANSPOSE(Q10:R10),HITOS_ETAPAS!$C$6:$C$7),0)</f>
        <v>0</v>
      </c>
      <c r="AF10" s="2">
        <f t="array" ref="AF10">IFERROR(SUMPRODUCT(TRANSPOSE(S10:Z10),HITOS_ETAPAS!$C$8:$C$15),0)</f>
        <v>0</v>
      </c>
      <c r="AG10" s="2">
        <f t="array" ref="AG10">IFERROR(SUMPRODUCT(TRANSPOSE(AA10:AB10),HITOS_ETAPAS!$C$16:$C$17),0)</f>
        <v>0</v>
      </c>
    </row>
    <row r="11" spans="1:33" x14ac:dyDescent="0.25">
      <c r="A11" s="2" t="s">
        <v>21</v>
      </c>
      <c r="B11" s="2" t="s">
        <v>329</v>
      </c>
      <c r="C11" s="2">
        <v>406004</v>
      </c>
      <c r="D11" s="2" t="s">
        <v>245</v>
      </c>
      <c r="E11" s="2" t="str">
        <f>IFERROR(VLOOKUP(C11,MAESTRA_PROYECTOS!C:V,20,0),"Sin información")</f>
        <v>No iniciado</v>
      </c>
      <c r="F11" s="2"/>
      <c r="G11" s="2"/>
      <c r="H11" s="2"/>
      <c r="I11" s="2"/>
      <c r="J11" s="2"/>
      <c r="K11" s="2"/>
      <c r="L11" s="2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2">
        <f t="shared" si="0"/>
        <v>0</v>
      </c>
      <c r="AD11" s="2">
        <f t="array" ref="AD11">IFERROR(SUMPRODUCT(TRANSPOSE(N11:P11),HITOS_ETAPAS!$C$3:$C$5),0)</f>
        <v>0</v>
      </c>
      <c r="AE11" s="2">
        <f t="array" ref="AE11">IFERROR(SUMPRODUCT(TRANSPOSE(Q11:R11),HITOS_ETAPAS!$C$6:$C$7),0)</f>
        <v>0</v>
      </c>
      <c r="AF11" s="2">
        <f t="array" ref="AF11">IFERROR(SUMPRODUCT(TRANSPOSE(S11:Z11),HITOS_ETAPAS!$C$8:$C$15),0)</f>
        <v>0</v>
      </c>
      <c r="AG11" s="2">
        <f t="array" ref="AG11">IFERROR(SUMPRODUCT(TRANSPOSE(AA11:AB11),HITOS_ETAPAS!$C$16:$C$17),0)</f>
        <v>0</v>
      </c>
    </row>
    <row r="12" spans="1:33" x14ac:dyDescent="0.25">
      <c r="A12" s="2" t="s">
        <v>21</v>
      </c>
      <c r="B12" s="2" t="s">
        <v>329</v>
      </c>
      <c r="C12" s="2">
        <v>406011</v>
      </c>
      <c r="D12" s="2" t="s">
        <v>246</v>
      </c>
      <c r="E12" s="2" t="str">
        <f>IFERROR(VLOOKUP(C12,MAESTRA_PROYECTOS!C:V,20,0),"Sin información")</f>
        <v>No iniciado</v>
      </c>
      <c r="F12" s="2"/>
      <c r="G12" s="2"/>
      <c r="H12" s="2"/>
      <c r="I12" s="2"/>
      <c r="J12" s="2"/>
      <c r="K12" s="2"/>
      <c r="L12" s="2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2">
        <f t="shared" si="0"/>
        <v>0</v>
      </c>
      <c r="AD12" s="2">
        <f t="array" ref="AD12">IFERROR(SUMPRODUCT(TRANSPOSE(N12:P12),HITOS_ETAPAS!$C$3:$C$5),0)</f>
        <v>0</v>
      </c>
      <c r="AE12" s="2">
        <f t="array" ref="AE12">IFERROR(SUMPRODUCT(TRANSPOSE(Q12:R12),HITOS_ETAPAS!$C$6:$C$7),0)</f>
        <v>0</v>
      </c>
      <c r="AF12" s="2">
        <f t="array" ref="AF12">IFERROR(SUMPRODUCT(TRANSPOSE(S12:Z12),HITOS_ETAPAS!$C$8:$C$15),0)</f>
        <v>0</v>
      </c>
      <c r="AG12" s="2">
        <f t="array" ref="AG12">IFERROR(SUMPRODUCT(TRANSPOSE(AA12:AB12),HITOS_ETAPAS!$C$16:$C$17),0)</f>
        <v>0</v>
      </c>
    </row>
    <row r="13" spans="1:33" x14ac:dyDescent="0.25">
      <c r="A13" s="2" t="s">
        <v>21</v>
      </c>
      <c r="B13" s="2" t="s">
        <v>329</v>
      </c>
      <c r="C13" s="2"/>
      <c r="D13" s="2" t="s">
        <v>247</v>
      </c>
      <c r="E13" s="2" t="str">
        <f>IFERROR(VLOOKUP(C13,MAESTRA_PROYECTOS!C:V,20,0),"Sin información")</f>
        <v>Sin información</v>
      </c>
      <c r="F13" s="2"/>
      <c r="G13" s="2"/>
      <c r="H13" s="2"/>
      <c r="I13" s="2"/>
      <c r="J13" s="2"/>
      <c r="K13" s="2"/>
      <c r="L13" s="2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2">
        <f t="shared" si="0"/>
        <v>0</v>
      </c>
      <c r="AD13" s="2">
        <f t="array" ref="AD13">IFERROR(SUMPRODUCT(TRANSPOSE(N13:P13),HITOS_ETAPAS!$C$3:$C$5),0)</f>
        <v>0</v>
      </c>
      <c r="AE13" s="2">
        <f t="array" ref="AE13">IFERROR(SUMPRODUCT(TRANSPOSE(Q13:R13),HITOS_ETAPAS!$C$6:$C$7),0)</f>
        <v>0</v>
      </c>
      <c r="AF13" s="2">
        <f t="array" ref="AF13">IFERROR(SUMPRODUCT(TRANSPOSE(S13:Z13),HITOS_ETAPAS!$C$8:$C$15),0)</f>
        <v>0</v>
      </c>
      <c r="AG13" s="2">
        <f t="array" ref="AG13">IFERROR(SUMPRODUCT(TRANSPOSE(AA13:AB13),HITOS_ETAPAS!$C$16:$C$17),0)</f>
        <v>0</v>
      </c>
    </row>
    <row r="14" spans="1:33" x14ac:dyDescent="0.25">
      <c r="A14" s="2" t="s">
        <v>21</v>
      </c>
      <c r="B14" s="2" t="s">
        <v>329</v>
      </c>
      <c r="C14" s="2">
        <v>406005</v>
      </c>
      <c r="D14" s="2" t="s">
        <v>248</v>
      </c>
      <c r="E14" s="2" t="str">
        <f>IFERROR(VLOOKUP(C14,MAESTRA_PROYECTOS!C:V,20,0),"Sin información")</f>
        <v>No iniciado</v>
      </c>
      <c r="F14" s="2"/>
      <c r="G14" s="2"/>
      <c r="H14" s="2"/>
      <c r="I14" s="2"/>
      <c r="J14" s="2"/>
      <c r="K14" s="2"/>
      <c r="L14" s="2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2">
        <f t="shared" si="0"/>
        <v>0</v>
      </c>
      <c r="AD14" s="2">
        <f t="array" ref="AD14">IFERROR(SUMPRODUCT(TRANSPOSE(N14:P14),HITOS_ETAPAS!$C$3:$C$5),0)</f>
        <v>0</v>
      </c>
      <c r="AE14" s="2">
        <f t="array" ref="AE14">IFERROR(SUMPRODUCT(TRANSPOSE(Q14:R14),HITOS_ETAPAS!$C$6:$C$7),0)</f>
        <v>0</v>
      </c>
      <c r="AF14" s="2">
        <f t="array" ref="AF14">IFERROR(SUMPRODUCT(TRANSPOSE(S14:Z14),HITOS_ETAPAS!$C$8:$C$15),0)</f>
        <v>0</v>
      </c>
      <c r="AG14" s="2">
        <f t="array" ref="AG14">IFERROR(SUMPRODUCT(TRANSPOSE(AA14:AB14),HITOS_ETAPAS!$C$16:$C$17),0)</f>
        <v>0</v>
      </c>
    </row>
    <row r="15" spans="1:33" x14ac:dyDescent="0.25">
      <c r="A15" s="2" t="s">
        <v>239</v>
      </c>
      <c r="B15" s="2" t="s">
        <v>185</v>
      </c>
      <c r="C15" s="2">
        <v>406023</v>
      </c>
      <c r="D15" s="2" t="s">
        <v>249</v>
      </c>
      <c r="E15" s="2" t="str">
        <f>IFERROR(VLOOKUP(C15,MAESTRA_PROYECTOS!C:V,20,0),"Sin información")</f>
        <v xml:space="preserve">Abandonado
</v>
      </c>
      <c r="F15" s="39" t="s">
        <v>452</v>
      </c>
      <c r="G15" s="40">
        <v>43525</v>
      </c>
      <c r="H15" s="38">
        <v>43414</v>
      </c>
      <c r="I15" s="38">
        <v>43435</v>
      </c>
      <c r="J15" s="15"/>
      <c r="K15" s="15"/>
      <c r="L15" s="38">
        <v>43428</v>
      </c>
      <c r="M15" s="41">
        <v>1</v>
      </c>
      <c r="N15" s="41">
        <v>0.70050000000000001</v>
      </c>
      <c r="O15" s="41">
        <v>0.05</v>
      </c>
      <c r="P15" s="41">
        <v>0</v>
      </c>
      <c r="Q15" s="41">
        <v>0</v>
      </c>
      <c r="R15" s="41">
        <v>0</v>
      </c>
      <c r="S15" s="41">
        <v>0</v>
      </c>
      <c r="T15" s="41">
        <v>0</v>
      </c>
      <c r="U15" s="41">
        <v>0</v>
      </c>
      <c r="V15" s="41">
        <v>0</v>
      </c>
      <c r="W15" s="41">
        <v>0</v>
      </c>
      <c r="X15" s="41">
        <v>0</v>
      </c>
      <c r="Y15" s="41">
        <v>0</v>
      </c>
      <c r="Z15" s="41">
        <v>0</v>
      </c>
      <c r="AA15" s="41">
        <v>0</v>
      </c>
      <c r="AB15" s="41">
        <v>0.18</v>
      </c>
      <c r="AC15" s="2">
        <f t="shared" si="0"/>
        <v>1</v>
      </c>
      <c r="AD15" s="2">
        <f t="array" ref="AD15">IFERROR(SUMPRODUCT(TRANSPOSE(N15:P15),HITOS_ETAPAS!$C$3:$C$5),0)</f>
        <v>0.17699900000000002</v>
      </c>
      <c r="AE15" s="2">
        <f t="array" ref="AE15">IFERROR(SUMPRODUCT(TRANSPOSE(Q15:R15),HITOS_ETAPAS!$C$6:$C$7),0)</f>
        <v>0</v>
      </c>
      <c r="AF15" s="2">
        <f t="array" ref="AF15">IFERROR(SUMPRODUCT(TRANSPOSE(S15:Z15),HITOS_ETAPAS!$C$8:$C$15),0)</f>
        <v>0</v>
      </c>
      <c r="AG15" s="2">
        <f t="array" ref="AG15">IFERROR(SUMPRODUCT(TRANSPOSE(AA15:AB15),HITOS_ETAPAS!$C$16:$C$17),0)</f>
        <v>8.6399999999999991E-2</v>
      </c>
    </row>
    <row r="16" spans="1:33" x14ac:dyDescent="0.25">
      <c r="A16" s="2" t="s">
        <v>9</v>
      </c>
      <c r="B16" s="2" t="s">
        <v>185</v>
      </c>
      <c r="C16" s="2">
        <v>406027</v>
      </c>
      <c r="D16" s="2" t="s">
        <v>250</v>
      </c>
      <c r="E16" s="2" t="str">
        <f>IFERROR(VLOOKUP(C16,MAESTRA_PROYECTOS!C:V,20,0),"Sin información")</f>
        <v>Sin información</v>
      </c>
      <c r="F16" s="2"/>
      <c r="G16" s="2"/>
      <c r="H16" s="2"/>
      <c r="I16" s="2"/>
      <c r="J16" s="2"/>
      <c r="K16" s="2"/>
      <c r="L16" s="2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2">
        <f t="shared" si="0"/>
        <v>0</v>
      </c>
      <c r="AD16" s="2">
        <f t="array" ref="AD16">IFERROR(SUMPRODUCT(TRANSPOSE(N16:P16),HITOS_ETAPAS!$C$3:$C$5),0)</f>
        <v>0</v>
      </c>
      <c r="AE16" s="2">
        <f t="array" ref="AE16">IFERROR(SUMPRODUCT(TRANSPOSE(Q16:R16),HITOS_ETAPAS!$C$6:$C$7),0)</f>
        <v>0</v>
      </c>
      <c r="AF16" s="2">
        <f t="array" ref="AF16">IFERROR(SUMPRODUCT(TRANSPOSE(S16:Z16),HITOS_ETAPAS!$C$8:$C$15),0)</f>
        <v>0</v>
      </c>
      <c r="AG16" s="2">
        <f t="array" ref="AG16">IFERROR(SUMPRODUCT(TRANSPOSE(AA16:AB16),HITOS_ETAPAS!$C$16:$C$17),0)</f>
        <v>0</v>
      </c>
    </row>
    <row r="17" spans="1:33" x14ac:dyDescent="0.25">
      <c r="A17" s="2" t="s">
        <v>111</v>
      </c>
      <c r="B17" s="2" t="s">
        <v>185</v>
      </c>
      <c r="C17" s="2">
        <v>406019</v>
      </c>
      <c r="D17" s="2" t="s">
        <v>112</v>
      </c>
      <c r="E17" s="2" t="str">
        <f>IFERROR(VLOOKUP(C17,MAESTRA_PROYECTOS!C:V,20,0),"Sin información")</f>
        <v xml:space="preserve">Abandonado
</v>
      </c>
      <c r="F17" s="39" t="s">
        <v>453</v>
      </c>
      <c r="G17" s="40">
        <v>43525</v>
      </c>
      <c r="H17" s="38">
        <v>43225</v>
      </c>
      <c r="I17" s="38">
        <v>43246</v>
      </c>
      <c r="J17" s="15"/>
      <c r="K17" s="38">
        <v>43225</v>
      </c>
      <c r="L17" s="38">
        <v>43330</v>
      </c>
      <c r="M17" s="41">
        <v>1</v>
      </c>
      <c r="N17" s="41">
        <v>0.99980000000000002</v>
      </c>
      <c r="O17" s="41">
        <v>0.1527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0</v>
      </c>
      <c r="X17" s="41">
        <v>1</v>
      </c>
      <c r="Y17" s="41">
        <v>0</v>
      </c>
      <c r="Z17" s="41">
        <v>0</v>
      </c>
      <c r="AA17" s="41">
        <v>0</v>
      </c>
      <c r="AB17" s="41">
        <v>0.27500000000000002</v>
      </c>
      <c r="AC17" s="2">
        <f t="shared" si="0"/>
        <v>1</v>
      </c>
      <c r="AD17" s="2">
        <f t="array" ref="AD17">IFERROR(SUMPRODUCT(TRANSPOSE(N17:P17),HITOS_ETAPAS!$C$3:$C$5),0)</f>
        <v>0.3149286</v>
      </c>
      <c r="AE17" s="2">
        <f t="array" ref="AE17">IFERROR(SUMPRODUCT(TRANSPOSE(Q17:R17),HITOS_ETAPAS!$C$6:$C$7),0)</f>
        <v>0</v>
      </c>
      <c r="AF17" s="2">
        <f t="array" ref="AF17">IFERROR(SUMPRODUCT(TRANSPOSE(S17:Z17),HITOS_ETAPAS!$C$8:$C$15),0)</f>
        <v>0</v>
      </c>
      <c r="AG17" s="2">
        <f t="array" ref="AG17">IFERROR(SUMPRODUCT(TRANSPOSE(AA17:AB17),HITOS_ETAPAS!$C$16:$C$17),0)</f>
        <v>0.13200000000000001</v>
      </c>
    </row>
    <row r="18" spans="1:33" x14ac:dyDescent="0.25">
      <c r="A18" s="2" t="s">
        <v>113</v>
      </c>
      <c r="B18" s="2" t="s">
        <v>185</v>
      </c>
      <c r="C18" s="2">
        <v>406022</v>
      </c>
      <c r="D18" s="2" t="s">
        <v>114</v>
      </c>
      <c r="E18" s="2" t="str">
        <f>IFERROR(VLOOKUP(C18,MAESTRA_PROYECTOS!C:V,20,0),"Sin información")</f>
        <v>Suspendido</v>
      </c>
      <c r="F18" s="39" t="s">
        <v>458</v>
      </c>
      <c r="G18" s="40">
        <v>43525</v>
      </c>
      <c r="H18" s="3">
        <v>43176</v>
      </c>
      <c r="I18" s="3">
        <v>43204</v>
      </c>
      <c r="J18" s="2"/>
      <c r="K18" s="2"/>
      <c r="L18" s="3">
        <v>43281</v>
      </c>
      <c r="M18" s="41">
        <v>1</v>
      </c>
      <c r="N18" s="41">
        <v>0.76300000000000001</v>
      </c>
      <c r="O18" s="41">
        <v>0.49299999999999999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8.2000000000000003E-2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0.17899999999999999</v>
      </c>
      <c r="AB18" s="41">
        <v>0.47</v>
      </c>
      <c r="AC18" s="2">
        <f t="shared" si="0"/>
        <v>1</v>
      </c>
      <c r="AD18" s="2">
        <f t="array" ref="AD18">IFERROR(SUMPRODUCT(TRANSPOSE(N18:P18),HITOS_ETAPAS!$C$3:$C$5),0)</f>
        <v>0.52871200000000007</v>
      </c>
      <c r="AE18" s="2">
        <f t="array" ref="AE18">IFERROR(SUMPRODUCT(TRANSPOSE(Q18:R18),HITOS_ETAPAS!$C$6:$C$7),0)</f>
        <v>0</v>
      </c>
      <c r="AF18" s="2">
        <f t="array" ref="AF18">IFERROR(SUMPRODUCT(TRANSPOSE(S18:Z18),HITOS_ETAPAS!$C$8:$C$15),0)</f>
        <v>1.3120000000000001E-2</v>
      </c>
      <c r="AG18" s="2">
        <f t="array" ref="AG18">IFERROR(SUMPRODUCT(TRANSPOSE(AA18:AB18),HITOS_ETAPAS!$C$16:$C$17),0)</f>
        <v>0.31867999999999996</v>
      </c>
    </row>
    <row r="19" spans="1:33" x14ac:dyDescent="0.25">
      <c r="A19" s="2" t="s">
        <v>117</v>
      </c>
      <c r="B19" s="2" t="s">
        <v>185</v>
      </c>
      <c r="C19" s="2">
        <v>406024</v>
      </c>
      <c r="D19" s="2" t="s">
        <v>118</v>
      </c>
      <c r="E19" s="2" t="str">
        <f>IFERROR(VLOOKUP(C19,MAESTRA_PROYECTOS!C:V,20,0),"Sin información")</f>
        <v xml:space="preserve">Iniciado
</v>
      </c>
      <c r="F19" s="39" t="s">
        <v>442</v>
      </c>
      <c r="G19" s="40">
        <v>43525</v>
      </c>
      <c r="H19" s="38">
        <v>43197</v>
      </c>
      <c r="I19" s="38">
        <v>43211</v>
      </c>
      <c r="J19" s="15"/>
      <c r="K19" s="15"/>
      <c r="L19" s="38">
        <v>43372</v>
      </c>
      <c r="M19" s="41">
        <v>1</v>
      </c>
      <c r="N19" s="41">
        <v>1</v>
      </c>
      <c r="O19" s="41">
        <v>0.51800000000000013</v>
      </c>
      <c r="P19" s="41">
        <v>0</v>
      </c>
      <c r="Q19" s="41">
        <v>0</v>
      </c>
      <c r="R19" s="41">
        <v>0</v>
      </c>
      <c r="S19" s="41">
        <v>0</v>
      </c>
      <c r="T19" s="41">
        <v>0</v>
      </c>
      <c r="U19" s="41">
        <v>0</v>
      </c>
      <c r="V19" s="41">
        <v>0</v>
      </c>
      <c r="W19" s="41">
        <v>0</v>
      </c>
      <c r="X19" s="41">
        <v>0</v>
      </c>
      <c r="Y19" s="41">
        <v>0</v>
      </c>
      <c r="Z19" s="41">
        <v>0</v>
      </c>
      <c r="AA19" s="41">
        <v>9.0000000000000011E-2</v>
      </c>
      <c r="AB19" s="41">
        <v>0</v>
      </c>
      <c r="AC19" s="2">
        <f t="shared" si="0"/>
        <v>1</v>
      </c>
      <c r="AD19" s="2">
        <f t="array" ref="AD19">IFERROR(SUMPRODUCT(TRANSPOSE(N19:P19),HITOS_ETAPAS!$C$3:$C$5),0)</f>
        <v>0.59478800000000009</v>
      </c>
      <c r="AE19" s="2">
        <f t="array" ref="AE19">IFERROR(SUMPRODUCT(TRANSPOSE(Q19:R19),HITOS_ETAPAS!$C$6:$C$7),0)</f>
        <v>0</v>
      </c>
      <c r="AF19" s="2">
        <f t="array" ref="AF19">IFERROR(SUMPRODUCT(TRANSPOSE(S19:Z19),HITOS_ETAPAS!$C$8:$C$15),0)</f>
        <v>0</v>
      </c>
      <c r="AG19" s="2">
        <f t="array" ref="AG19">IFERROR(SUMPRODUCT(TRANSPOSE(AA19:AB19),HITOS_ETAPAS!$C$16:$C$17),0)</f>
        <v>4.6800000000000008E-2</v>
      </c>
    </row>
    <row r="20" spans="1:33" x14ac:dyDescent="0.25">
      <c r="A20" s="2" t="s">
        <v>119</v>
      </c>
      <c r="B20" s="2" t="s">
        <v>185</v>
      </c>
      <c r="C20" s="2">
        <v>406020</v>
      </c>
      <c r="D20" s="2" t="s">
        <v>120</v>
      </c>
      <c r="E20" s="2" t="str">
        <f>IFERROR(VLOOKUP(C20,MAESTRA_PROYECTOS!C:V,20,0),"Sin información")</f>
        <v xml:space="preserve">Iniciado
</v>
      </c>
      <c r="F20" s="39" t="s">
        <v>443</v>
      </c>
      <c r="G20" s="40">
        <v>43525</v>
      </c>
      <c r="H20" s="38">
        <v>43344</v>
      </c>
      <c r="I20" s="38">
        <v>43351</v>
      </c>
      <c r="J20" s="15"/>
      <c r="K20" s="15"/>
      <c r="L20" s="38">
        <v>43344</v>
      </c>
      <c r="M20" s="41">
        <v>1</v>
      </c>
      <c r="N20" s="41">
        <v>0.55500000000000005</v>
      </c>
      <c r="O20" s="41">
        <v>0</v>
      </c>
      <c r="P20" s="41">
        <v>0</v>
      </c>
      <c r="Q20" s="41">
        <v>0</v>
      </c>
      <c r="R20" s="41">
        <v>0</v>
      </c>
      <c r="S20" s="41">
        <v>0</v>
      </c>
      <c r="T20" s="41">
        <v>0</v>
      </c>
      <c r="U20" s="41">
        <v>0</v>
      </c>
      <c r="V20" s="41">
        <v>0</v>
      </c>
      <c r="W20" s="41">
        <v>0</v>
      </c>
      <c r="X20" s="41">
        <v>0</v>
      </c>
      <c r="Y20" s="41">
        <v>0</v>
      </c>
      <c r="Z20" s="41">
        <v>0</v>
      </c>
      <c r="AA20" s="41">
        <v>0</v>
      </c>
      <c r="AB20" s="41">
        <v>0.02</v>
      </c>
      <c r="AC20" s="2">
        <f t="shared" si="0"/>
        <v>1</v>
      </c>
      <c r="AD20" s="2">
        <f t="array" ref="AD20">IFERROR(SUMPRODUCT(TRANSPOSE(N20:P20),HITOS_ETAPAS!$C$3:$C$5),0)</f>
        <v>0.10989000000000002</v>
      </c>
      <c r="AE20" s="2">
        <f t="array" ref="AE20">IFERROR(SUMPRODUCT(TRANSPOSE(Q20:R20),HITOS_ETAPAS!$C$6:$C$7),0)</f>
        <v>0</v>
      </c>
      <c r="AF20" s="2">
        <f t="array" ref="AF20">IFERROR(SUMPRODUCT(TRANSPOSE(S20:Z20),HITOS_ETAPAS!$C$8:$C$15),0)</f>
        <v>0</v>
      </c>
      <c r="AG20" s="2">
        <f t="array" ref="AG20">IFERROR(SUMPRODUCT(TRANSPOSE(AA20:AB20),HITOS_ETAPAS!$C$16:$C$17),0)</f>
        <v>9.5999999999999992E-3</v>
      </c>
    </row>
    <row r="21" spans="1:33" x14ac:dyDescent="0.25">
      <c r="A21" s="2" t="s">
        <v>3</v>
      </c>
      <c r="B21" s="2" t="s">
        <v>185</v>
      </c>
      <c r="C21" s="2">
        <v>406017</v>
      </c>
      <c r="D21" s="2" t="s">
        <v>25</v>
      </c>
      <c r="E21" s="2" t="str">
        <f>IFERROR(VLOOKUP(C21,MAESTRA_PROYECTOS!C:V,20,0),"Sin información")</f>
        <v>No iniciado</v>
      </c>
      <c r="F21" s="2"/>
      <c r="G21" s="2"/>
      <c r="H21" s="2"/>
      <c r="I21" s="2"/>
      <c r="J21" s="2"/>
      <c r="K21" s="2"/>
      <c r="L21" s="2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2">
        <f t="shared" si="0"/>
        <v>0</v>
      </c>
      <c r="AD21" s="2">
        <f t="array" ref="AD21">IFERROR(SUMPRODUCT(TRANSPOSE(N21:P21),HITOS_ETAPAS!$C$3:$C$5),0)</f>
        <v>0</v>
      </c>
      <c r="AE21" s="2">
        <f t="array" ref="AE21">IFERROR(SUMPRODUCT(TRANSPOSE(Q21:R21),HITOS_ETAPAS!$C$6:$C$7),0)</f>
        <v>0</v>
      </c>
      <c r="AF21" s="2">
        <f t="array" ref="AF21">IFERROR(SUMPRODUCT(TRANSPOSE(S21:Z21),HITOS_ETAPAS!$C$8:$C$15),0)</f>
        <v>0</v>
      </c>
      <c r="AG21" s="2">
        <f t="array" ref="AG21">IFERROR(SUMPRODUCT(TRANSPOSE(AA21:AB21),HITOS_ETAPAS!$C$16:$C$17),0)</f>
        <v>0</v>
      </c>
    </row>
    <row r="22" spans="1:33" x14ac:dyDescent="0.25">
      <c r="A22" s="2" t="s">
        <v>121</v>
      </c>
      <c r="B22" s="2" t="s">
        <v>185</v>
      </c>
      <c r="C22" s="2">
        <v>406012</v>
      </c>
      <c r="D22" s="2" t="s">
        <v>122</v>
      </c>
      <c r="E22" s="2" t="str">
        <f>IFERROR(VLOOKUP(C22,MAESTRA_PROYECTOS!C:V,20,0),"Sin información")</f>
        <v>Suspendido</v>
      </c>
      <c r="F22" s="39" t="s">
        <v>459</v>
      </c>
      <c r="G22" s="40">
        <v>43525</v>
      </c>
      <c r="H22" s="3">
        <v>43148</v>
      </c>
      <c r="I22" s="3">
        <v>43169</v>
      </c>
      <c r="J22" s="3">
        <v>43232</v>
      </c>
      <c r="K22" s="3">
        <v>43134</v>
      </c>
      <c r="L22" s="3">
        <v>43232</v>
      </c>
      <c r="M22" s="41">
        <v>1</v>
      </c>
      <c r="N22" s="41">
        <v>0.99999999999999989</v>
      </c>
      <c r="O22" s="41">
        <v>0.99999999999999989</v>
      </c>
      <c r="P22" s="41">
        <v>0.59966599999999992</v>
      </c>
      <c r="Q22" s="41">
        <v>0.70817550000000007</v>
      </c>
      <c r="R22" s="41">
        <v>0.32018999999999992</v>
      </c>
      <c r="S22" s="41">
        <v>3.1049999999999998E-2</v>
      </c>
      <c r="T22" s="41">
        <v>0</v>
      </c>
      <c r="U22" s="41">
        <v>0.80464189999999991</v>
      </c>
      <c r="V22" s="41">
        <v>0</v>
      </c>
      <c r="W22" s="41">
        <v>0</v>
      </c>
      <c r="X22" s="41">
        <v>1</v>
      </c>
      <c r="Y22" s="41">
        <v>0</v>
      </c>
      <c r="Z22" s="41">
        <v>0</v>
      </c>
      <c r="AA22" s="41">
        <v>7.4264999999999998E-2</v>
      </c>
      <c r="AB22" s="41">
        <v>0.55388099999999996</v>
      </c>
      <c r="AC22" s="2">
        <f t="shared" si="0"/>
        <v>1</v>
      </c>
      <c r="AD22" s="2">
        <f t="array" ref="AD22">IFERROR(SUMPRODUCT(TRANSPOSE(N22:P22),HITOS_ETAPAS!$C$3:$C$5),0)</f>
        <v>0.98558797599999981</v>
      </c>
      <c r="AE22" s="2">
        <f t="array" ref="AE22">IFERROR(SUMPRODUCT(TRANSPOSE(Q22:R22),HITOS_ETAPAS!$C$6:$C$7),0)</f>
        <v>0.49866333000000002</v>
      </c>
      <c r="AF22" s="2">
        <f t="array" ref="AF22">IFERROR(SUMPRODUCT(TRANSPOSE(S22:Z22),HITOS_ETAPAS!$C$8:$C$15),0)</f>
        <v>0.130295204</v>
      </c>
      <c r="AG22" s="2">
        <f t="array" ref="AG22">IFERROR(SUMPRODUCT(TRANSPOSE(AA22:AB22),HITOS_ETAPAS!$C$16:$C$17),0)</f>
        <v>0.30448067999999995</v>
      </c>
    </row>
    <row r="23" spans="1:33" x14ac:dyDescent="0.25">
      <c r="A23" s="2" t="s">
        <v>124</v>
      </c>
      <c r="B23" s="2" t="s">
        <v>185</v>
      </c>
      <c r="C23" s="2">
        <v>406021</v>
      </c>
      <c r="D23" s="2" t="s">
        <v>125</v>
      </c>
      <c r="E23" s="2" t="str">
        <f>IFERROR(VLOOKUP(C23,MAESTRA_PROYECTOS!C:V,20,0),"Sin información")</f>
        <v>Suspendido</v>
      </c>
      <c r="F23" s="39" t="s">
        <v>460</v>
      </c>
      <c r="G23" s="40">
        <v>43525</v>
      </c>
      <c r="H23" s="3">
        <v>43197</v>
      </c>
      <c r="I23" s="3">
        <v>43211</v>
      </c>
      <c r="J23" s="3">
        <v>43351</v>
      </c>
      <c r="K23" s="3">
        <v>43246</v>
      </c>
      <c r="L23" s="3">
        <v>43281</v>
      </c>
      <c r="M23" s="41">
        <v>1</v>
      </c>
      <c r="N23" s="41">
        <v>1</v>
      </c>
      <c r="O23" s="41">
        <v>1</v>
      </c>
      <c r="P23" s="41">
        <v>0.04</v>
      </c>
      <c r="Q23" s="41">
        <v>0.53</v>
      </c>
      <c r="R23" s="41">
        <v>0.55000000000000004</v>
      </c>
      <c r="S23" s="41">
        <v>0</v>
      </c>
      <c r="T23" s="41">
        <v>0</v>
      </c>
      <c r="U23" s="41">
        <v>0.3</v>
      </c>
      <c r="V23" s="41">
        <v>0</v>
      </c>
      <c r="W23" s="41">
        <v>0</v>
      </c>
      <c r="X23" s="41">
        <v>0</v>
      </c>
      <c r="Y23" s="41">
        <v>0</v>
      </c>
      <c r="Z23" s="41">
        <v>0</v>
      </c>
      <c r="AA23" s="41">
        <v>0.43</v>
      </c>
      <c r="AB23" s="41">
        <v>0.76</v>
      </c>
      <c r="AC23" s="2">
        <f t="shared" si="0"/>
        <v>1</v>
      </c>
      <c r="AD23" s="2">
        <f t="array" ref="AD23">IFERROR(SUMPRODUCT(TRANSPOSE(N23:P23),HITOS_ETAPAS!$C$3:$C$5),0)</f>
        <v>0.96543999999999996</v>
      </c>
      <c r="AE23" s="2">
        <f t="array" ref="AE23">IFERROR(SUMPRODUCT(TRANSPOSE(Q23:R23),HITOS_ETAPAS!$C$6:$C$7),0)</f>
        <v>0.54080000000000006</v>
      </c>
      <c r="AF23" s="2">
        <f t="array" ref="AF23">IFERROR(SUMPRODUCT(TRANSPOSE(S23:Z23),HITOS_ETAPAS!$C$8:$C$15),0)</f>
        <v>4.8000000000000001E-2</v>
      </c>
      <c r="AG23" s="2">
        <f t="array" ref="AG23">IFERROR(SUMPRODUCT(TRANSPOSE(AA23:AB23),HITOS_ETAPAS!$C$16:$C$17),0)</f>
        <v>0.58840000000000003</v>
      </c>
    </row>
    <row r="24" spans="1:33" x14ac:dyDescent="0.25">
      <c r="A24" s="2" t="s">
        <v>142</v>
      </c>
      <c r="B24" s="2" t="s">
        <v>185</v>
      </c>
      <c r="C24" s="2"/>
      <c r="D24" s="2" t="s">
        <v>251</v>
      </c>
      <c r="E24" s="2" t="str">
        <f>IFERROR(VLOOKUP(C24,MAESTRA_PROYECTOS!C:V,20,0),"Sin información")</f>
        <v>Sin información</v>
      </c>
      <c r="F24" s="2"/>
      <c r="G24" s="2"/>
      <c r="H24" s="2"/>
      <c r="I24" s="2"/>
      <c r="J24" s="2"/>
      <c r="K24" s="2"/>
      <c r="L24" s="2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  <c r="AB24" s="41"/>
      <c r="AC24" s="2">
        <f t="shared" si="0"/>
        <v>0</v>
      </c>
      <c r="AD24" s="2">
        <f t="array" ref="AD24">IFERROR(SUMPRODUCT(TRANSPOSE(N24:P24),HITOS_ETAPAS!$C$3:$C$5),0)</f>
        <v>0</v>
      </c>
      <c r="AE24" s="2">
        <f t="array" ref="AE24">IFERROR(SUMPRODUCT(TRANSPOSE(Q24:R24),HITOS_ETAPAS!$C$6:$C$7),0)</f>
        <v>0</v>
      </c>
      <c r="AF24" s="2">
        <f t="array" ref="AF24">IFERROR(SUMPRODUCT(TRANSPOSE(S24:Z24),HITOS_ETAPAS!$C$8:$C$15),0)</f>
        <v>0</v>
      </c>
      <c r="AG24" s="2">
        <f t="array" ref="AG24">IFERROR(SUMPRODUCT(TRANSPOSE(AA24:AB24),HITOS_ETAPAS!$C$16:$C$17),0)</f>
        <v>0</v>
      </c>
    </row>
    <row r="25" spans="1:33" x14ac:dyDescent="0.25">
      <c r="A25" s="2" t="s">
        <v>126</v>
      </c>
      <c r="B25" s="2" t="s">
        <v>185</v>
      </c>
      <c r="C25" s="2">
        <v>406018</v>
      </c>
      <c r="D25" s="2" t="s">
        <v>127</v>
      </c>
      <c r="E25" s="2" t="str">
        <f>IFERROR(VLOOKUP(C25,MAESTRA_PROYECTOS!C:V,20,0),"Sin información")</f>
        <v xml:space="preserve">Abandonado
</v>
      </c>
      <c r="F25" s="39" t="s">
        <v>454</v>
      </c>
      <c r="G25" s="40">
        <v>43525</v>
      </c>
      <c r="H25" s="38">
        <v>43274</v>
      </c>
      <c r="I25" s="38">
        <v>43344</v>
      </c>
      <c r="J25" s="15"/>
      <c r="K25" s="38">
        <v>43421</v>
      </c>
      <c r="L25" s="38">
        <v>43330</v>
      </c>
      <c r="M25" s="41">
        <v>1</v>
      </c>
      <c r="N25" s="41">
        <v>0.69</v>
      </c>
      <c r="O25" s="41">
        <v>0.27</v>
      </c>
      <c r="P25" s="41">
        <v>0</v>
      </c>
      <c r="Q25" s="41">
        <v>0</v>
      </c>
      <c r="R25" s="41">
        <v>0</v>
      </c>
      <c r="S25" s="41">
        <v>0</v>
      </c>
      <c r="T25" s="41">
        <v>0</v>
      </c>
      <c r="U25" s="41">
        <v>0.02</v>
      </c>
      <c r="V25" s="41">
        <v>0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0.03</v>
      </c>
      <c r="AC25" s="2">
        <f t="shared" si="0"/>
        <v>1</v>
      </c>
      <c r="AD25" s="2">
        <f t="array" ref="AD25">IFERROR(SUMPRODUCT(TRANSPOSE(N25:P25),HITOS_ETAPAS!$C$3:$C$5),0)</f>
        <v>0.34343999999999997</v>
      </c>
      <c r="AE25" s="2">
        <f t="array" ref="AE25">IFERROR(SUMPRODUCT(TRANSPOSE(Q25:R25),HITOS_ETAPAS!$C$6:$C$7),0)</f>
        <v>0</v>
      </c>
      <c r="AF25" s="2">
        <f t="array" ref="AF25">IFERROR(SUMPRODUCT(TRANSPOSE(S25:Z25),HITOS_ETAPAS!$C$8:$C$15),0)</f>
        <v>3.2000000000000002E-3</v>
      </c>
      <c r="AG25" s="2">
        <f t="array" ref="AG25">IFERROR(SUMPRODUCT(TRANSPOSE(AA25:AB25),HITOS_ETAPAS!$C$16:$C$17),0)</f>
        <v>1.44E-2</v>
      </c>
    </row>
    <row r="26" spans="1:33" x14ac:dyDescent="0.25">
      <c r="A26" s="2" t="s">
        <v>20</v>
      </c>
      <c r="B26" s="2" t="s">
        <v>185</v>
      </c>
      <c r="C26" s="2">
        <v>406028</v>
      </c>
      <c r="D26" s="2" t="s">
        <v>47</v>
      </c>
      <c r="E26" s="2" t="str">
        <f>IFERROR(VLOOKUP(C26,MAESTRA_PROYECTOS!C:V,20,0),"Sin información")</f>
        <v>No iniciado</v>
      </c>
      <c r="F26" s="2"/>
      <c r="G26" s="2"/>
      <c r="H26" s="2"/>
      <c r="I26" s="2"/>
      <c r="J26" s="2"/>
      <c r="K26" s="2"/>
      <c r="L26" s="2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2">
        <f t="shared" si="0"/>
        <v>0</v>
      </c>
      <c r="AD26" s="2">
        <f t="array" ref="AD26">IFERROR(SUMPRODUCT(TRANSPOSE(N26:P26),HITOS_ETAPAS!$C$3:$C$5),0)</f>
        <v>0</v>
      </c>
      <c r="AE26" s="2">
        <f t="array" ref="AE26">IFERROR(SUMPRODUCT(TRANSPOSE(Q26:R26),HITOS_ETAPAS!$C$6:$C$7),0)</f>
        <v>0</v>
      </c>
      <c r="AF26" s="2">
        <f t="array" ref="AF26">IFERROR(SUMPRODUCT(TRANSPOSE(S26:Z26),HITOS_ETAPAS!$C$8:$C$15),0)</f>
        <v>0</v>
      </c>
      <c r="AG26" s="2">
        <f t="array" ref="AG26">IFERROR(SUMPRODUCT(TRANSPOSE(AA26:AB26),HITOS_ETAPAS!$C$16:$C$17),0)</f>
        <v>0</v>
      </c>
    </row>
    <row r="27" spans="1:33" x14ac:dyDescent="0.25">
      <c r="A27" s="2" t="s">
        <v>128</v>
      </c>
      <c r="B27" s="2" t="s">
        <v>185</v>
      </c>
      <c r="C27" s="2">
        <v>406025</v>
      </c>
      <c r="D27" s="2" t="s">
        <v>129</v>
      </c>
      <c r="E27" s="2" t="str">
        <f>IFERROR(VLOOKUP(C27,MAESTRA_PROYECTOS!C:V,20,0),"Sin información")</f>
        <v>Suspendido</v>
      </c>
      <c r="F27" s="39" t="s">
        <v>461</v>
      </c>
      <c r="G27" s="40">
        <v>43525</v>
      </c>
      <c r="H27" s="3">
        <v>43141</v>
      </c>
      <c r="I27" s="3">
        <v>43127</v>
      </c>
      <c r="J27" s="3">
        <v>43246</v>
      </c>
      <c r="K27" s="2"/>
      <c r="L27" s="2"/>
      <c r="M27" s="41">
        <v>1</v>
      </c>
      <c r="N27" s="41">
        <v>1</v>
      </c>
      <c r="O27" s="41">
        <v>1</v>
      </c>
      <c r="P27" s="41">
        <v>0</v>
      </c>
      <c r="Q27" s="41">
        <v>0.13</v>
      </c>
      <c r="R27" s="41">
        <v>0.08</v>
      </c>
      <c r="S27" s="41">
        <v>0</v>
      </c>
      <c r="T27" s="41">
        <v>0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0</v>
      </c>
      <c r="AB27" s="41">
        <v>0</v>
      </c>
      <c r="AC27" s="2">
        <f t="shared" si="0"/>
        <v>1</v>
      </c>
      <c r="AD27" s="2">
        <f t="array" ref="AD27">IFERROR(SUMPRODUCT(TRANSPOSE(N27:P27),HITOS_ETAPAS!$C$3:$C$5),0)</f>
        <v>0.96399999999999997</v>
      </c>
      <c r="AE27" s="2">
        <f t="array" ref="AE27">IFERROR(SUMPRODUCT(TRANSPOSE(Q27:R27),HITOS_ETAPAS!$C$6:$C$7),0)</f>
        <v>0.10300000000000001</v>
      </c>
      <c r="AF27" s="2">
        <f t="array" ref="AF27">IFERROR(SUMPRODUCT(TRANSPOSE(S27:Z27),HITOS_ETAPAS!$C$8:$C$15),0)</f>
        <v>0</v>
      </c>
      <c r="AG27" s="2">
        <f t="array" ref="AG27">IFERROR(SUMPRODUCT(TRANSPOSE(AA27:AB27),HITOS_ETAPAS!$C$16:$C$17),0)</f>
        <v>0</v>
      </c>
    </row>
    <row r="28" spans="1:33" x14ac:dyDescent="0.25">
      <c r="A28" s="2" t="s">
        <v>128</v>
      </c>
      <c r="B28" s="2" t="s">
        <v>185</v>
      </c>
      <c r="C28" s="2">
        <v>406026</v>
      </c>
      <c r="D28" s="2" t="s">
        <v>131</v>
      </c>
      <c r="E28" s="2" t="str">
        <f>IFERROR(VLOOKUP(C28,MAESTRA_PROYECTOS!C:V,20,0),"Sin información")</f>
        <v xml:space="preserve">Iniciado
</v>
      </c>
      <c r="F28" s="39" t="s">
        <v>444</v>
      </c>
      <c r="G28" s="40">
        <v>43525</v>
      </c>
      <c r="H28" s="38">
        <v>43155</v>
      </c>
      <c r="I28" s="38">
        <v>43176</v>
      </c>
      <c r="J28" s="15"/>
      <c r="K28" s="15"/>
      <c r="L28" s="38">
        <v>43211</v>
      </c>
      <c r="M28" s="41">
        <v>1</v>
      </c>
      <c r="N28" s="41">
        <v>0.56999999999999995</v>
      </c>
      <c r="O28" s="41">
        <v>0.04</v>
      </c>
      <c r="P28" s="41">
        <v>0</v>
      </c>
      <c r="Q28" s="41">
        <v>0</v>
      </c>
      <c r="R28" s="41">
        <v>0</v>
      </c>
      <c r="S28" s="41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41">
        <v>0</v>
      </c>
      <c r="Z28" s="41">
        <v>0</v>
      </c>
      <c r="AA28" s="41">
        <v>0</v>
      </c>
      <c r="AB28" s="41">
        <v>0.22</v>
      </c>
      <c r="AC28" s="2">
        <f t="shared" si="0"/>
        <v>1</v>
      </c>
      <c r="AD28" s="2">
        <f t="array" ref="AD28">IFERROR(SUMPRODUCT(TRANSPOSE(N28:P28),HITOS_ETAPAS!$C$3:$C$5),0)</f>
        <v>0.14350000000000002</v>
      </c>
      <c r="AE28" s="2">
        <f t="array" ref="AE28">IFERROR(SUMPRODUCT(TRANSPOSE(Q28:R28),HITOS_ETAPAS!$C$6:$C$7),0)</f>
        <v>0</v>
      </c>
      <c r="AF28" s="2">
        <f t="array" ref="AF28">IFERROR(SUMPRODUCT(TRANSPOSE(S28:Z28),HITOS_ETAPAS!$C$8:$C$15),0)</f>
        <v>0</v>
      </c>
      <c r="AG28" s="2">
        <f t="array" ref="AG28">IFERROR(SUMPRODUCT(TRANSPOSE(AA28:AB28),HITOS_ETAPAS!$C$16:$C$17),0)</f>
        <v>0.1056</v>
      </c>
    </row>
    <row r="29" spans="1:33" x14ac:dyDescent="0.25">
      <c r="A29" s="2" t="s">
        <v>133</v>
      </c>
      <c r="B29" s="2" t="s">
        <v>185</v>
      </c>
      <c r="C29" s="2">
        <v>406016</v>
      </c>
      <c r="D29" s="2" t="s">
        <v>134</v>
      </c>
      <c r="E29" s="2" t="str">
        <f>IFERROR(VLOOKUP(C29,MAESTRA_PROYECTOS!C:V,20,0),"Sin información")</f>
        <v xml:space="preserve">Iniciado
</v>
      </c>
      <c r="F29" s="39" t="s">
        <v>445</v>
      </c>
      <c r="G29" s="40">
        <v>43525</v>
      </c>
      <c r="H29" s="38">
        <v>43204</v>
      </c>
      <c r="I29" s="38">
        <v>43225</v>
      </c>
      <c r="J29" s="38">
        <v>43274</v>
      </c>
      <c r="K29" s="38">
        <v>43477</v>
      </c>
      <c r="L29" s="38">
        <v>43267</v>
      </c>
      <c r="M29" s="41">
        <v>1</v>
      </c>
      <c r="N29" s="41">
        <v>1</v>
      </c>
      <c r="O29" s="41">
        <v>0.82</v>
      </c>
      <c r="P29" s="41">
        <v>0.01</v>
      </c>
      <c r="Q29" s="41">
        <v>0.41</v>
      </c>
      <c r="R29" s="41">
        <v>0.19</v>
      </c>
      <c r="S29" s="41">
        <v>0</v>
      </c>
      <c r="T29" s="41">
        <v>0</v>
      </c>
      <c r="U29" s="41">
        <v>0.99</v>
      </c>
      <c r="V29" s="41">
        <v>0</v>
      </c>
      <c r="W29" s="41">
        <v>0</v>
      </c>
      <c r="X29" s="41">
        <v>0</v>
      </c>
      <c r="Y29" s="41">
        <v>0</v>
      </c>
      <c r="Z29" s="41">
        <v>0</v>
      </c>
      <c r="AA29" s="41">
        <v>0.02</v>
      </c>
      <c r="AB29" s="41">
        <v>0.51</v>
      </c>
      <c r="AC29" s="2">
        <f t="shared" si="0"/>
        <v>1</v>
      </c>
      <c r="AD29" s="2">
        <f t="array" ref="AD29">IFERROR(SUMPRODUCT(TRANSPOSE(N29:P29),HITOS_ETAPAS!$C$3:$C$5),0)</f>
        <v>0.82647999999999999</v>
      </c>
      <c r="AE29" s="2">
        <f t="array" ref="AE29">IFERROR(SUMPRODUCT(TRANSPOSE(Q29:R29),HITOS_ETAPAS!$C$6:$C$7),0)</f>
        <v>0.29120000000000001</v>
      </c>
      <c r="AF29" s="2">
        <f t="array" ref="AF29">IFERROR(SUMPRODUCT(TRANSPOSE(S29:Z29),HITOS_ETAPAS!$C$8:$C$15),0)</f>
        <v>0.15840000000000001</v>
      </c>
      <c r="AG29" s="2">
        <f t="array" ref="AG29">IFERROR(SUMPRODUCT(TRANSPOSE(AA29:AB29),HITOS_ETAPAS!$C$16:$C$17),0)</f>
        <v>0.25519999999999998</v>
      </c>
    </row>
    <row r="30" spans="1:33" x14ac:dyDescent="0.25">
      <c r="A30" s="2" t="s">
        <v>187</v>
      </c>
      <c r="B30" s="2" t="s">
        <v>185</v>
      </c>
      <c r="C30" s="2">
        <v>406013</v>
      </c>
      <c r="D30" s="2" t="s">
        <v>188</v>
      </c>
      <c r="E30" s="2" t="str">
        <f>IFERROR(VLOOKUP(C30,MAESTRA_PROYECTOS!C:V,20,0),"Sin información")</f>
        <v xml:space="preserve">Iniciado
</v>
      </c>
      <c r="F30" s="39" t="s">
        <v>446</v>
      </c>
      <c r="G30" s="40">
        <v>43525</v>
      </c>
      <c r="H30" s="3">
        <v>43267</v>
      </c>
      <c r="I30" s="3">
        <v>43267</v>
      </c>
      <c r="J30" s="3">
        <v>43491</v>
      </c>
      <c r="K30" s="3">
        <v>43267</v>
      </c>
      <c r="L30" s="3">
        <v>43295</v>
      </c>
      <c r="M30" s="41">
        <v>1</v>
      </c>
      <c r="N30" s="41">
        <v>1</v>
      </c>
      <c r="O30" s="41">
        <v>0.82</v>
      </c>
      <c r="P30" s="41">
        <v>0</v>
      </c>
      <c r="Q30" s="41">
        <v>0.78400000000000003</v>
      </c>
      <c r="R30" s="41">
        <v>0.66</v>
      </c>
      <c r="S30" s="41">
        <v>0</v>
      </c>
      <c r="T30" s="41">
        <v>0</v>
      </c>
      <c r="U30" s="44">
        <v>1.02</v>
      </c>
      <c r="V30" s="41">
        <v>0</v>
      </c>
      <c r="W30" s="41">
        <v>0</v>
      </c>
      <c r="X30" s="41">
        <v>1</v>
      </c>
      <c r="Y30" s="41">
        <v>0</v>
      </c>
      <c r="Z30" s="41">
        <v>0</v>
      </c>
      <c r="AA30" s="41">
        <v>0.45</v>
      </c>
      <c r="AB30" s="41">
        <v>0.45</v>
      </c>
      <c r="AC30" s="2">
        <f t="shared" si="0"/>
        <v>1</v>
      </c>
      <c r="AD30" s="2">
        <f t="array" ref="AD30">IFERROR(SUMPRODUCT(TRANSPOSE(N30:P30),HITOS_ETAPAS!$C$3:$C$5),0)</f>
        <v>0.82611999999999997</v>
      </c>
      <c r="AE30" s="2">
        <f t="array" ref="AE30">IFERROR(SUMPRODUCT(TRANSPOSE(Q30:R30),HITOS_ETAPAS!$C$6:$C$7),0)</f>
        <v>0.71704000000000012</v>
      </c>
      <c r="AF30" s="2">
        <f t="array" ref="AF30">IFERROR(SUMPRODUCT(TRANSPOSE(S30:Z30),HITOS_ETAPAS!$C$8:$C$15),0)</f>
        <v>0.16320000000000001</v>
      </c>
      <c r="AG30" s="2">
        <f t="array" ref="AG30">IFERROR(SUMPRODUCT(TRANSPOSE(AA30:AB30),HITOS_ETAPAS!$C$16:$C$17),0)</f>
        <v>0.45</v>
      </c>
    </row>
    <row r="31" spans="1:33" x14ac:dyDescent="0.25">
      <c r="A31" s="2" t="s">
        <v>135</v>
      </c>
      <c r="B31" s="2" t="s">
        <v>185</v>
      </c>
      <c r="C31" s="2">
        <v>406014</v>
      </c>
      <c r="D31" s="2" t="s">
        <v>136</v>
      </c>
      <c r="E31" s="2" t="str">
        <f>IFERROR(VLOOKUP(C31,MAESTRA_PROYECTOS!C:V,20,0),"Sin información")</f>
        <v xml:space="preserve">Iniciado
</v>
      </c>
      <c r="F31" s="39" t="s">
        <v>447</v>
      </c>
      <c r="G31" s="40">
        <v>43525</v>
      </c>
      <c r="H31" s="3">
        <v>43267</v>
      </c>
      <c r="I31" s="3">
        <v>43302</v>
      </c>
      <c r="J31" s="3">
        <v>43435</v>
      </c>
      <c r="K31" s="3">
        <v>43428</v>
      </c>
      <c r="L31" s="3">
        <v>43267</v>
      </c>
      <c r="M31" s="41">
        <v>0.9999818181818183</v>
      </c>
      <c r="N31" s="41">
        <v>0.99995000000000012</v>
      </c>
      <c r="O31" s="41">
        <v>0.46550000000000019</v>
      </c>
      <c r="P31" s="41">
        <v>0</v>
      </c>
      <c r="Q31" s="41">
        <v>0.24</v>
      </c>
      <c r="R31" s="41">
        <v>4.9999999999999996E-2</v>
      </c>
      <c r="S31" s="41">
        <v>0</v>
      </c>
      <c r="T31" s="41">
        <v>0</v>
      </c>
      <c r="U31" s="41">
        <v>0.2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0.15000000000000002</v>
      </c>
      <c r="AB31" s="41">
        <v>0.81000000000000028</v>
      </c>
      <c r="AC31" s="2">
        <f t="shared" si="0"/>
        <v>0.9999818181818183</v>
      </c>
      <c r="AD31" s="2">
        <f t="array" ref="AD31">IFERROR(SUMPRODUCT(TRANSPOSE(N31:P31),HITOS_ETAPAS!$C$3:$C$5),0)</f>
        <v>0.5545631000000002</v>
      </c>
      <c r="AE31" s="2">
        <f t="array" ref="AE31">IFERROR(SUMPRODUCT(TRANSPOSE(Q31:R31),HITOS_ETAPAS!$C$6:$C$7),0)</f>
        <v>0.13739999999999999</v>
      </c>
      <c r="AF31" s="2">
        <f t="array" ref="AF31">IFERROR(SUMPRODUCT(TRANSPOSE(S31:Z31),HITOS_ETAPAS!$C$8:$C$15),0)</f>
        <v>3.2000000000000001E-2</v>
      </c>
      <c r="AG31" s="2">
        <f t="array" ref="AG31">IFERROR(SUMPRODUCT(TRANSPOSE(AA31:AB31),HITOS_ETAPAS!$C$16:$C$17),0)</f>
        <v>0.46680000000000016</v>
      </c>
    </row>
    <row r="32" spans="1:33" x14ac:dyDescent="0.25">
      <c r="A32" s="2" t="s">
        <v>137</v>
      </c>
      <c r="B32" s="2" t="s">
        <v>185</v>
      </c>
      <c r="C32" s="2">
        <v>406029</v>
      </c>
      <c r="D32" s="2" t="s">
        <v>138</v>
      </c>
      <c r="E32" s="2" t="str">
        <f>IFERROR(VLOOKUP(C32,MAESTRA_PROYECTOS!C:V,20,0),"Sin información")</f>
        <v xml:space="preserve">Iniciado
</v>
      </c>
      <c r="F32" s="39" t="s">
        <v>448</v>
      </c>
      <c r="G32" s="40">
        <v>43525</v>
      </c>
      <c r="H32" s="3">
        <v>43351</v>
      </c>
      <c r="I32" s="3">
        <v>43449</v>
      </c>
      <c r="J32" s="2"/>
      <c r="K32" s="2"/>
      <c r="L32" s="3">
        <v>43491</v>
      </c>
      <c r="M32" s="41">
        <v>0.95</v>
      </c>
      <c r="N32" s="41">
        <v>0.06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0.02</v>
      </c>
      <c r="AC32" s="2">
        <f t="shared" si="0"/>
        <v>0.95</v>
      </c>
      <c r="AD32" s="2">
        <f t="array" ref="AD32">IFERROR(SUMPRODUCT(TRANSPOSE(N32:P32),HITOS_ETAPAS!$C$3:$C$5),0)</f>
        <v>1.188E-2</v>
      </c>
      <c r="AE32" s="2">
        <f t="array" ref="AE32">IFERROR(SUMPRODUCT(TRANSPOSE(Q32:R32),HITOS_ETAPAS!$C$6:$C$7),0)</f>
        <v>0</v>
      </c>
      <c r="AF32" s="2">
        <f t="array" ref="AF32">IFERROR(SUMPRODUCT(TRANSPOSE(S32:Z32),HITOS_ETAPAS!$C$8:$C$15),0)</f>
        <v>0</v>
      </c>
      <c r="AG32" s="2">
        <f t="array" ref="AG32">IFERROR(SUMPRODUCT(TRANSPOSE(AA32:AB32),HITOS_ETAPAS!$C$16:$C$17),0)</f>
        <v>9.5999999999999992E-3</v>
      </c>
    </row>
    <row r="33" spans="1:33" x14ac:dyDescent="0.25">
      <c r="A33" s="2" t="s">
        <v>139</v>
      </c>
      <c r="B33" s="2" t="s">
        <v>185</v>
      </c>
      <c r="C33" s="2">
        <v>406031</v>
      </c>
      <c r="D33" s="2" t="s">
        <v>140</v>
      </c>
      <c r="E33" s="2" t="str">
        <f>IFERROR(VLOOKUP(C33,MAESTRA_PROYECTOS!C:V,20,0),"Sin información")</f>
        <v xml:space="preserve">Abandonado
</v>
      </c>
      <c r="F33" s="39" t="s">
        <v>455</v>
      </c>
      <c r="G33" s="40">
        <v>43525</v>
      </c>
      <c r="H33" s="38">
        <v>43267</v>
      </c>
      <c r="I33" s="38">
        <v>43267</v>
      </c>
      <c r="J33" s="38">
        <v>43316</v>
      </c>
      <c r="K33" s="38">
        <v>43393</v>
      </c>
      <c r="L33" s="38">
        <v>43288</v>
      </c>
      <c r="M33" s="41">
        <v>1</v>
      </c>
      <c r="N33" s="41">
        <v>1</v>
      </c>
      <c r="O33" s="41">
        <v>0.15</v>
      </c>
      <c r="P33" s="41">
        <v>0</v>
      </c>
      <c r="Q33" s="41">
        <v>0.03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0.01</v>
      </c>
      <c r="AA33" s="41">
        <v>0.23</v>
      </c>
      <c r="AB33" s="41"/>
      <c r="AC33" s="2">
        <f t="shared" si="0"/>
        <v>1</v>
      </c>
      <c r="AD33" s="2">
        <f t="array" ref="AD33">IFERROR(SUMPRODUCT(TRANSPOSE(N33:P33),HITOS_ETAPAS!$C$3:$C$5),0)</f>
        <v>0.31290000000000001</v>
      </c>
      <c r="AE33" s="2">
        <f t="array" ref="AE33">IFERROR(SUMPRODUCT(TRANSPOSE(Q33:R33),HITOS_ETAPAS!$C$6:$C$7),0)</f>
        <v>1.38E-2</v>
      </c>
      <c r="AF33" s="2">
        <f t="array" ref="AF33">IFERROR(SUMPRODUCT(TRANSPOSE(S33:Z33),HITOS_ETAPAS!$C$8:$C$15),0)</f>
        <v>8.0000000000000004E-4</v>
      </c>
      <c r="AG33" s="2">
        <f t="array" ref="AG33">IFERROR(SUMPRODUCT(TRANSPOSE(AA33:AB33),HITOS_ETAPAS!$C$16:$C$17),0)</f>
        <v>0.11960000000000001</v>
      </c>
    </row>
    <row r="34" spans="1:33" x14ac:dyDescent="0.25">
      <c r="A34" s="2" t="s">
        <v>4</v>
      </c>
      <c r="B34" s="2" t="s">
        <v>185</v>
      </c>
      <c r="C34" s="2">
        <v>406034</v>
      </c>
      <c r="D34" s="2" t="s">
        <v>26</v>
      </c>
      <c r="E34" s="2" t="str">
        <f>IFERROR(VLOOKUP(C34,MAESTRA_PROYECTOS!C:V,20,0),"Sin información")</f>
        <v>No iniciado</v>
      </c>
      <c r="F34" s="2"/>
      <c r="G34" s="2"/>
      <c r="H34" s="2"/>
      <c r="I34" s="2"/>
      <c r="J34" s="2"/>
      <c r="K34" s="2"/>
      <c r="L34" s="2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2">
        <f t="shared" si="0"/>
        <v>0</v>
      </c>
      <c r="AD34" s="2">
        <f t="array" ref="AD34">IFERROR(SUMPRODUCT(TRANSPOSE(N34:P34),HITOS_ETAPAS!$C$3:$C$5),0)</f>
        <v>0</v>
      </c>
      <c r="AE34" s="2">
        <f t="array" ref="AE34">IFERROR(SUMPRODUCT(TRANSPOSE(Q34:R34),HITOS_ETAPAS!$C$6:$C$7),0)</f>
        <v>0</v>
      </c>
      <c r="AF34" s="2">
        <f t="array" ref="AF34">IFERROR(SUMPRODUCT(TRANSPOSE(S34:Z34),HITOS_ETAPAS!$C$8:$C$15),0)</f>
        <v>0</v>
      </c>
      <c r="AG34" s="2">
        <f t="array" ref="AG34">IFERROR(SUMPRODUCT(TRANSPOSE(AA34:AB34),HITOS_ETAPAS!$C$16:$C$17),0)</f>
        <v>0</v>
      </c>
    </row>
    <row r="35" spans="1:33" x14ac:dyDescent="0.25">
      <c r="A35" s="2" t="s">
        <v>5</v>
      </c>
      <c r="B35" s="2" t="s">
        <v>185</v>
      </c>
      <c r="C35" s="2">
        <v>406032</v>
      </c>
      <c r="D35" s="2" t="s">
        <v>5</v>
      </c>
      <c r="E35" s="2" t="str">
        <f>IFERROR(VLOOKUP(C35,MAESTRA_PROYECTOS!C:V,20,0),"Sin información")</f>
        <v>No iniciado</v>
      </c>
      <c r="F35" s="2"/>
      <c r="G35" s="2"/>
      <c r="H35" s="2"/>
      <c r="I35" s="2"/>
      <c r="J35" s="2"/>
      <c r="K35" s="2"/>
      <c r="L35" s="2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2">
        <f t="shared" si="0"/>
        <v>0</v>
      </c>
      <c r="AD35" s="2">
        <f t="array" ref="AD35">IFERROR(SUMPRODUCT(TRANSPOSE(N35:P35),HITOS_ETAPAS!$C$3:$C$5),0)</f>
        <v>0</v>
      </c>
      <c r="AE35" s="2">
        <f t="array" ref="AE35">IFERROR(SUMPRODUCT(TRANSPOSE(Q35:R35),HITOS_ETAPAS!$C$6:$C$7),0)</f>
        <v>0</v>
      </c>
      <c r="AF35" s="2">
        <f t="array" ref="AF35">IFERROR(SUMPRODUCT(TRANSPOSE(S35:Z35),HITOS_ETAPAS!$C$8:$C$15),0)</f>
        <v>0</v>
      </c>
      <c r="AG35" s="2">
        <f t="array" ref="AG35">IFERROR(SUMPRODUCT(TRANSPOSE(AA35:AB35),HITOS_ETAPAS!$C$16:$C$17),0)</f>
        <v>0</v>
      </c>
    </row>
    <row r="36" spans="1:33" x14ac:dyDescent="0.25">
      <c r="A36" s="2" t="s">
        <v>6</v>
      </c>
      <c r="B36" s="2" t="s">
        <v>185</v>
      </c>
      <c r="C36" s="2">
        <v>406030</v>
      </c>
      <c r="D36" s="2" t="s">
        <v>27</v>
      </c>
      <c r="E36" s="2" t="str">
        <f>IFERROR(VLOOKUP(C36,MAESTRA_PROYECTOS!C:V,20,0),"Sin información")</f>
        <v>No iniciado</v>
      </c>
      <c r="F36" s="2"/>
      <c r="G36" s="2"/>
      <c r="H36" s="2"/>
      <c r="I36" s="2"/>
      <c r="J36" s="2"/>
      <c r="K36" s="2"/>
      <c r="L36" s="2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2">
        <f t="shared" si="0"/>
        <v>0</v>
      </c>
      <c r="AD36" s="2">
        <f t="array" ref="AD36">IFERROR(SUMPRODUCT(TRANSPOSE(N36:P36),HITOS_ETAPAS!$C$3:$C$5),0)</f>
        <v>0</v>
      </c>
      <c r="AE36" s="2">
        <f t="array" ref="AE36">IFERROR(SUMPRODUCT(TRANSPOSE(Q36:R36),HITOS_ETAPAS!$C$6:$C$7),0)</f>
        <v>0</v>
      </c>
      <c r="AF36" s="2">
        <f t="array" ref="AF36">IFERROR(SUMPRODUCT(TRANSPOSE(S36:Z36),HITOS_ETAPAS!$C$8:$C$15),0)</f>
        <v>0</v>
      </c>
      <c r="AG36" s="2">
        <f t="array" ref="AG36">IFERROR(SUMPRODUCT(TRANSPOSE(AA36:AB36),HITOS_ETAPAS!$C$16:$C$17),0)</f>
        <v>0</v>
      </c>
    </row>
    <row r="37" spans="1:33" x14ac:dyDescent="0.25">
      <c r="A37" s="2" t="s">
        <v>7</v>
      </c>
      <c r="B37" s="2" t="s">
        <v>329</v>
      </c>
      <c r="C37" s="2">
        <v>406037</v>
      </c>
      <c r="D37" s="2" t="s">
        <v>28</v>
      </c>
      <c r="E37" s="2" t="str">
        <f>IFERROR(VLOOKUP(C37,MAESTRA_PROYECTOS!C:V,20,0),"Sin información")</f>
        <v>No iniciado</v>
      </c>
      <c r="F37" s="2"/>
      <c r="G37" s="2"/>
      <c r="H37" s="2"/>
      <c r="I37" s="2"/>
      <c r="J37" s="2"/>
      <c r="K37" s="2"/>
      <c r="L37" s="2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2">
        <f t="shared" si="0"/>
        <v>0</v>
      </c>
      <c r="AD37" s="2">
        <f t="array" ref="AD37">IFERROR(SUMPRODUCT(TRANSPOSE(N37:P37),HITOS_ETAPAS!$C$3:$C$5),0)</f>
        <v>0</v>
      </c>
      <c r="AE37" s="2">
        <f t="array" ref="AE37">IFERROR(SUMPRODUCT(TRANSPOSE(Q37:R37),HITOS_ETAPAS!$C$6:$C$7),0)</f>
        <v>0</v>
      </c>
      <c r="AF37" s="2">
        <f t="array" ref="AF37">IFERROR(SUMPRODUCT(TRANSPOSE(S37:Z37),HITOS_ETAPAS!$C$8:$C$15),0)</f>
        <v>0</v>
      </c>
      <c r="AG37" s="2">
        <f t="array" ref="AG37">IFERROR(SUMPRODUCT(TRANSPOSE(AA37:AB37),HITOS_ETAPAS!$C$16:$C$17),0)</f>
        <v>0</v>
      </c>
    </row>
    <row r="38" spans="1:33" x14ac:dyDescent="0.25">
      <c r="A38" s="2" t="s">
        <v>22</v>
      </c>
      <c r="B38" s="2" t="s">
        <v>185</v>
      </c>
      <c r="C38" s="2"/>
      <c r="D38" s="2" t="s">
        <v>54</v>
      </c>
      <c r="E38" s="2" t="str">
        <f>IFERROR(VLOOKUP(C38,MAESTRA_PROYECTOS!C:V,20,0),"Sin información")</f>
        <v>Sin información</v>
      </c>
      <c r="F38" s="2"/>
      <c r="G38" s="2"/>
      <c r="H38" s="2"/>
      <c r="I38" s="2"/>
      <c r="J38" s="2"/>
      <c r="K38" s="2"/>
      <c r="L38" s="2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2">
        <f t="shared" si="0"/>
        <v>0</v>
      </c>
      <c r="AD38" s="2">
        <f t="array" ref="AD38">IFERROR(SUMPRODUCT(TRANSPOSE(N38:P38),HITOS_ETAPAS!$C$3:$C$5),0)</f>
        <v>0</v>
      </c>
      <c r="AE38" s="2">
        <f t="array" ref="AE38">IFERROR(SUMPRODUCT(TRANSPOSE(Q38:R38),HITOS_ETAPAS!$C$6:$C$7),0)</f>
        <v>0</v>
      </c>
      <c r="AF38" s="2">
        <f t="array" ref="AF38">IFERROR(SUMPRODUCT(TRANSPOSE(S38:Z38),HITOS_ETAPAS!$C$8:$C$15),0)</f>
        <v>0</v>
      </c>
      <c r="AG38" s="2">
        <f t="array" ref="AG38">IFERROR(SUMPRODUCT(TRANSPOSE(AA38:AB38),HITOS_ETAPAS!$C$16:$C$17),0)</f>
        <v>0</v>
      </c>
    </row>
    <row r="39" spans="1:33" x14ac:dyDescent="0.25">
      <c r="A39" s="2" t="s">
        <v>240</v>
      </c>
      <c r="B39" s="2" t="s">
        <v>329</v>
      </c>
      <c r="C39" s="2">
        <v>406039</v>
      </c>
      <c r="D39" s="2" t="s">
        <v>252</v>
      </c>
      <c r="E39" s="2" t="str">
        <f>IFERROR(VLOOKUP(C39,MAESTRA_PROYECTOS!C:V,20,0),"Sin información")</f>
        <v xml:space="preserve">Iniciado
</v>
      </c>
      <c r="F39" s="39" t="s">
        <v>462</v>
      </c>
      <c r="G39" s="40">
        <v>43525</v>
      </c>
      <c r="H39" s="3">
        <v>43540</v>
      </c>
      <c r="I39" s="3">
        <v>43547</v>
      </c>
      <c r="J39" s="2"/>
      <c r="K39" s="2"/>
      <c r="L39" s="3">
        <v>43578</v>
      </c>
      <c r="M39" s="41">
        <v>1</v>
      </c>
      <c r="N39" s="41">
        <v>0.1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0.04</v>
      </c>
      <c r="AB39" s="41"/>
      <c r="AC39" s="2">
        <f t="shared" si="0"/>
        <v>1</v>
      </c>
      <c r="AD39" s="2">
        <f t="array" ref="AD39">IFERROR(SUMPRODUCT(TRANSPOSE(N39:P39),HITOS_ETAPAS!$C$3:$C$5),0)</f>
        <v>1.9800000000000002E-2</v>
      </c>
      <c r="AE39" s="2">
        <f t="array" ref="AE39">IFERROR(SUMPRODUCT(TRANSPOSE(Q39:R39),HITOS_ETAPAS!$C$6:$C$7),0)</f>
        <v>0</v>
      </c>
      <c r="AF39" s="2">
        <f t="array" ref="AF39">IFERROR(SUMPRODUCT(TRANSPOSE(S39:Z39),HITOS_ETAPAS!$C$8:$C$15),0)</f>
        <v>0</v>
      </c>
      <c r="AG39" s="2">
        <f t="array" ref="AG39">IFERROR(SUMPRODUCT(TRANSPOSE(AA39:AB39),HITOS_ETAPAS!$C$16:$C$17),0)</f>
        <v>2.0800000000000003E-2</v>
      </c>
    </row>
    <row r="40" spans="1:33" x14ac:dyDescent="0.25">
      <c r="A40" s="2" t="s">
        <v>8</v>
      </c>
      <c r="B40" s="2" t="s">
        <v>329</v>
      </c>
      <c r="C40" s="2">
        <v>406065</v>
      </c>
      <c r="D40" s="2" t="s">
        <v>29</v>
      </c>
      <c r="E40" s="2" t="str">
        <f>IFERROR(VLOOKUP(C40,MAESTRA_PROYECTOS!C:V,20,0),"Sin información")</f>
        <v>No iniciado</v>
      </c>
      <c r="F40" s="2"/>
      <c r="G40" s="2"/>
      <c r="H40" s="2"/>
      <c r="I40" s="2"/>
      <c r="J40" s="2"/>
      <c r="K40" s="2"/>
      <c r="L40" s="2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  <c r="AB40" s="41"/>
      <c r="AC40" s="2">
        <f t="shared" si="0"/>
        <v>0</v>
      </c>
      <c r="AD40" s="2">
        <f t="array" ref="AD40">IFERROR(SUMPRODUCT(TRANSPOSE(N40:P40),HITOS_ETAPAS!$C$3:$C$5),0)</f>
        <v>0</v>
      </c>
      <c r="AE40" s="2">
        <f t="array" ref="AE40">IFERROR(SUMPRODUCT(TRANSPOSE(Q40:R40),HITOS_ETAPAS!$C$6:$C$7),0)</f>
        <v>0</v>
      </c>
      <c r="AF40" s="2">
        <f t="array" ref="AF40">IFERROR(SUMPRODUCT(TRANSPOSE(S40:Z40),HITOS_ETAPAS!$C$8:$C$15),0)</f>
        <v>0</v>
      </c>
      <c r="AG40" s="2">
        <f t="array" ref="AG40">IFERROR(SUMPRODUCT(TRANSPOSE(AA40:AB40),HITOS_ETAPAS!$C$16:$C$17),0)</f>
        <v>0</v>
      </c>
    </row>
    <row r="41" spans="1:33" x14ac:dyDescent="0.25">
      <c r="A41" s="2" t="s">
        <v>9</v>
      </c>
      <c r="B41" s="2" t="s">
        <v>185</v>
      </c>
      <c r="C41" s="2">
        <v>406041</v>
      </c>
      <c r="D41" s="2" t="s">
        <v>30</v>
      </c>
      <c r="E41" s="2" t="str">
        <f>IFERROR(VLOOKUP(C41,MAESTRA_PROYECTOS!C:V,20,0),"Sin información")</f>
        <v>No iniciado</v>
      </c>
      <c r="F41" s="2"/>
      <c r="G41" s="2"/>
      <c r="H41" s="2"/>
      <c r="I41" s="2"/>
      <c r="J41" s="2"/>
      <c r="K41" s="2"/>
      <c r="L41" s="2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2">
        <f t="shared" si="0"/>
        <v>0</v>
      </c>
      <c r="AD41" s="2">
        <f t="array" ref="AD41">IFERROR(SUMPRODUCT(TRANSPOSE(N41:P41),HITOS_ETAPAS!$C$3:$C$5),0)</f>
        <v>0</v>
      </c>
      <c r="AE41" s="2">
        <f t="array" ref="AE41">IFERROR(SUMPRODUCT(TRANSPOSE(Q41:R41),HITOS_ETAPAS!$C$6:$C$7),0)</f>
        <v>0</v>
      </c>
      <c r="AF41" s="2">
        <f t="array" ref="AF41">IFERROR(SUMPRODUCT(TRANSPOSE(S41:Z41),HITOS_ETAPAS!$C$8:$C$15),0)</f>
        <v>0</v>
      </c>
      <c r="AG41" s="2">
        <f t="array" ref="AG41">IFERROR(SUMPRODUCT(TRANSPOSE(AA41:AB41),HITOS_ETAPAS!$C$16:$C$17),0)</f>
        <v>0</v>
      </c>
    </row>
    <row r="42" spans="1:33" x14ac:dyDescent="0.25">
      <c r="A42" s="2" t="s">
        <v>10</v>
      </c>
      <c r="B42" s="2" t="s">
        <v>329</v>
      </c>
      <c r="C42" s="2">
        <v>406044</v>
      </c>
      <c r="D42" s="2" t="s">
        <v>31</v>
      </c>
      <c r="E42" s="2" t="str">
        <f>IFERROR(VLOOKUP(C42,MAESTRA_PROYECTOS!C:V,20,0),"Sin información")</f>
        <v>No iniciado</v>
      </c>
      <c r="F42" s="2"/>
      <c r="G42" s="2"/>
      <c r="H42" s="2"/>
      <c r="I42" s="2"/>
      <c r="J42" s="2"/>
      <c r="K42" s="2"/>
      <c r="L42" s="2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  <c r="AB42" s="41"/>
      <c r="AC42" s="2">
        <f t="shared" si="0"/>
        <v>0</v>
      </c>
      <c r="AD42" s="2">
        <f t="array" ref="AD42">IFERROR(SUMPRODUCT(TRANSPOSE(N42:P42),HITOS_ETAPAS!$C$3:$C$5),0)</f>
        <v>0</v>
      </c>
      <c r="AE42" s="2">
        <f t="array" ref="AE42">IFERROR(SUMPRODUCT(TRANSPOSE(Q42:R42),HITOS_ETAPAS!$C$6:$C$7),0)</f>
        <v>0</v>
      </c>
      <c r="AF42" s="2">
        <f t="array" ref="AF42">IFERROR(SUMPRODUCT(TRANSPOSE(S42:Z42),HITOS_ETAPAS!$C$8:$C$15),0)</f>
        <v>0</v>
      </c>
      <c r="AG42" s="2">
        <f t="array" ref="AG42">IFERROR(SUMPRODUCT(TRANSPOSE(AA42:AB42),HITOS_ETAPAS!$C$16:$C$17),0)</f>
        <v>0</v>
      </c>
    </row>
    <row r="43" spans="1:33" x14ac:dyDescent="0.25">
      <c r="A43" s="2" t="s">
        <v>8</v>
      </c>
      <c r="B43" s="2" t="s">
        <v>329</v>
      </c>
      <c r="C43" s="2">
        <v>406057</v>
      </c>
      <c r="D43" s="2" t="s">
        <v>32</v>
      </c>
      <c r="E43" s="2" t="str">
        <f>IFERROR(VLOOKUP(C43,MAESTRA_PROYECTOS!C:V,20,0),"Sin información")</f>
        <v>No iniciado</v>
      </c>
      <c r="F43" s="2"/>
      <c r="G43" s="2"/>
      <c r="H43" s="2"/>
      <c r="I43" s="2"/>
      <c r="J43" s="2"/>
      <c r="K43" s="2"/>
      <c r="L43" s="2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2">
        <f t="shared" si="0"/>
        <v>0</v>
      </c>
      <c r="AD43" s="2">
        <f t="array" ref="AD43">IFERROR(SUMPRODUCT(TRANSPOSE(N43:P43),HITOS_ETAPAS!$C$3:$C$5),0)</f>
        <v>0</v>
      </c>
      <c r="AE43" s="2">
        <f t="array" ref="AE43">IFERROR(SUMPRODUCT(TRANSPOSE(Q43:R43),HITOS_ETAPAS!$C$6:$C$7),0)</f>
        <v>0</v>
      </c>
      <c r="AF43" s="2">
        <f t="array" ref="AF43">IFERROR(SUMPRODUCT(TRANSPOSE(S43:Z43),HITOS_ETAPAS!$C$8:$C$15),0)</f>
        <v>0</v>
      </c>
      <c r="AG43" s="2">
        <f t="array" ref="AG43">IFERROR(SUMPRODUCT(TRANSPOSE(AA43:AB43),HITOS_ETAPAS!$C$16:$C$17),0)</f>
        <v>0</v>
      </c>
    </row>
    <row r="44" spans="1:33" x14ac:dyDescent="0.25">
      <c r="A44" s="2" t="s">
        <v>8</v>
      </c>
      <c r="B44" s="2" t="s">
        <v>329</v>
      </c>
      <c r="C44" s="2"/>
      <c r="D44" s="2" t="s">
        <v>253</v>
      </c>
      <c r="E44" s="2" t="str">
        <f>IFERROR(VLOOKUP(C44,MAESTRA_PROYECTOS!C:V,20,0),"Sin información")</f>
        <v>Sin información</v>
      </c>
      <c r="F44" s="2"/>
      <c r="G44" s="2"/>
      <c r="H44" s="2"/>
      <c r="I44" s="2"/>
      <c r="J44" s="2"/>
      <c r="K44" s="2"/>
      <c r="L44" s="2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  <c r="AB44" s="41"/>
      <c r="AC44" s="2">
        <f t="shared" si="0"/>
        <v>0</v>
      </c>
      <c r="AD44" s="2">
        <f t="array" ref="AD44">IFERROR(SUMPRODUCT(TRANSPOSE(N44:P44),HITOS_ETAPAS!$C$3:$C$5),0)</f>
        <v>0</v>
      </c>
      <c r="AE44" s="2">
        <f t="array" ref="AE44">IFERROR(SUMPRODUCT(TRANSPOSE(Q44:R44),HITOS_ETAPAS!$C$6:$C$7),0)</f>
        <v>0</v>
      </c>
      <c r="AF44" s="2">
        <f t="array" ref="AF44">IFERROR(SUMPRODUCT(TRANSPOSE(S44:Z44),HITOS_ETAPAS!$C$8:$C$15),0)</f>
        <v>0</v>
      </c>
      <c r="AG44" s="2">
        <f t="array" ref="AG44">IFERROR(SUMPRODUCT(TRANSPOSE(AA44:AB44),HITOS_ETAPAS!$C$16:$C$17),0)</f>
        <v>0</v>
      </c>
    </row>
    <row r="45" spans="1:33" x14ac:dyDescent="0.25">
      <c r="A45" s="2" t="s">
        <v>11</v>
      </c>
      <c r="B45" s="2" t="s">
        <v>185</v>
      </c>
      <c r="C45" s="2">
        <v>406036</v>
      </c>
      <c r="D45" s="2" t="s">
        <v>33</v>
      </c>
      <c r="E45" s="2" t="str">
        <f>IFERROR(VLOOKUP(C45,MAESTRA_PROYECTOS!C:V,20,0),"Sin información")</f>
        <v>No iniciado</v>
      </c>
      <c r="F45" s="2"/>
      <c r="G45" s="2"/>
      <c r="H45" s="2"/>
      <c r="I45" s="2"/>
      <c r="J45" s="2"/>
      <c r="K45" s="2"/>
      <c r="L45" s="2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2">
        <f t="shared" si="0"/>
        <v>0</v>
      </c>
      <c r="AD45" s="2">
        <f t="array" ref="AD45">IFERROR(SUMPRODUCT(TRANSPOSE(N45:P45),HITOS_ETAPAS!$C$3:$C$5),0)</f>
        <v>0</v>
      </c>
      <c r="AE45" s="2">
        <f t="array" ref="AE45">IFERROR(SUMPRODUCT(TRANSPOSE(Q45:R45),HITOS_ETAPAS!$C$6:$C$7),0)</f>
        <v>0</v>
      </c>
      <c r="AF45" s="2">
        <f t="array" ref="AF45">IFERROR(SUMPRODUCT(TRANSPOSE(S45:Z45),HITOS_ETAPAS!$C$8:$C$15),0)</f>
        <v>0</v>
      </c>
      <c r="AG45" s="2">
        <f t="array" ref="AG45">IFERROR(SUMPRODUCT(TRANSPOSE(AA45:AB45),HITOS_ETAPAS!$C$16:$C$17),0)</f>
        <v>0</v>
      </c>
    </row>
    <row r="46" spans="1:33" x14ac:dyDescent="0.25">
      <c r="A46" s="2" t="s">
        <v>12</v>
      </c>
      <c r="B46" s="2" t="s">
        <v>185</v>
      </c>
      <c r="C46" s="2">
        <v>406042</v>
      </c>
      <c r="D46" s="2" t="s">
        <v>34</v>
      </c>
      <c r="E46" s="2" t="str">
        <f>IFERROR(VLOOKUP(C46,MAESTRA_PROYECTOS!C:V,20,0),"Sin información")</f>
        <v>No iniciado</v>
      </c>
      <c r="F46" s="2"/>
      <c r="G46" s="2"/>
      <c r="H46" s="2"/>
      <c r="I46" s="2"/>
      <c r="J46" s="2"/>
      <c r="K46" s="2"/>
      <c r="L46" s="2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2">
        <f t="shared" si="0"/>
        <v>0</v>
      </c>
      <c r="AD46" s="2">
        <f t="array" ref="AD46">IFERROR(SUMPRODUCT(TRANSPOSE(N46:P46),HITOS_ETAPAS!$C$3:$C$5),0)</f>
        <v>0</v>
      </c>
      <c r="AE46" s="2">
        <f t="array" ref="AE46">IFERROR(SUMPRODUCT(TRANSPOSE(Q46:R46),HITOS_ETAPAS!$C$6:$C$7),0)</f>
        <v>0</v>
      </c>
      <c r="AF46" s="2">
        <f t="array" ref="AF46">IFERROR(SUMPRODUCT(TRANSPOSE(S46:Z46),HITOS_ETAPAS!$C$8:$C$15),0)</f>
        <v>0</v>
      </c>
      <c r="AG46" s="2">
        <f t="array" ref="AG46">IFERROR(SUMPRODUCT(TRANSPOSE(AA46:AB46),HITOS_ETAPAS!$C$16:$C$17),0)</f>
        <v>0</v>
      </c>
    </row>
    <row r="47" spans="1:33" x14ac:dyDescent="0.25">
      <c r="A47" s="2" t="s">
        <v>12</v>
      </c>
      <c r="B47" s="2" t="s">
        <v>185</v>
      </c>
      <c r="C47" s="2">
        <v>406043</v>
      </c>
      <c r="D47" s="2" t="s">
        <v>35</v>
      </c>
      <c r="E47" s="2" t="str">
        <f>IFERROR(VLOOKUP(C47,MAESTRA_PROYECTOS!C:V,20,0),"Sin información")</f>
        <v>No iniciado</v>
      </c>
      <c r="F47" s="2"/>
      <c r="G47" s="2"/>
      <c r="H47" s="2"/>
      <c r="I47" s="2"/>
      <c r="J47" s="2"/>
      <c r="K47" s="2"/>
      <c r="L47" s="2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2">
        <f t="shared" si="0"/>
        <v>0</v>
      </c>
      <c r="AD47" s="2">
        <f t="array" ref="AD47">IFERROR(SUMPRODUCT(TRANSPOSE(N47:P47),HITOS_ETAPAS!$C$3:$C$5),0)</f>
        <v>0</v>
      </c>
      <c r="AE47" s="2">
        <f t="array" ref="AE47">IFERROR(SUMPRODUCT(TRANSPOSE(Q47:R47),HITOS_ETAPAS!$C$6:$C$7),0)</f>
        <v>0</v>
      </c>
      <c r="AF47" s="2">
        <f t="array" ref="AF47">IFERROR(SUMPRODUCT(TRANSPOSE(S47:Z47),HITOS_ETAPAS!$C$8:$C$15),0)</f>
        <v>0</v>
      </c>
      <c r="AG47" s="2">
        <f t="array" ref="AG47">IFERROR(SUMPRODUCT(TRANSPOSE(AA47:AB47),HITOS_ETAPAS!$C$16:$C$17),0)</f>
        <v>0</v>
      </c>
    </row>
    <row r="48" spans="1:33" x14ac:dyDescent="0.25">
      <c r="A48" s="2" t="s">
        <v>12</v>
      </c>
      <c r="B48" s="2" t="s">
        <v>185</v>
      </c>
      <c r="C48" s="2">
        <v>406033</v>
      </c>
      <c r="D48" s="2" t="s">
        <v>36</v>
      </c>
      <c r="E48" s="2" t="str">
        <f>IFERROR(VLOOKUP(C48,MAESTRA_PROYECTOS!C:V,20,0),"Sin información")</f>
        <v>No iniciado</v>
      </c>
      <c r="F48" s="2"/>
      <c r="G48" s="2"/>
      <c r="H48" s="2"/>
      <c r="I48" s="2"/>
      <c r="J48" s="2"/>
      <c r="K48" s="2"/>
      <c r="L48" s="2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  <c r="AB48" s="41"/>
      <c r="AC48" s="2">
        <f t="shared" si="0"/>
        <v>0</v>
      </c>
      <c r="AD48" s="2">
        <f t="array" ref="AD48">IFERROR(SUMPRODUCT(TRANSPOSE(N48:P48),HITOS_ETAPAS!$C$3:$C$5),0)</f>
        <v>0</v>
      </c>
      <c r="AE48" s="2">
        <f t="array" ref="AE48">IFERROR(SUMPRODUCT(TRANSPOSE(Q48:R48),HITOS_ETAPAS!$C$6:$C$7),0)</f>
        <v>0</v>
      </c>
      <c r="AF48" s="2">
        <f t="array" ref="AF48">IFERROR(SUMPRODUCT(TRANSPOSE(S48:Z48),HITOS_ETAPAS!$C$8:$C$15),0)</f>
        <v>0</v>
      </c>
      <c r="AG48" s="2">
        <f t="array" ref="AG48">IFERROR(SUMPRODUCT(TRANSPOSE(AA48:AB48),HITOS_ETAPAS!$C$16:$C$17),0)</f>
        <v>0</v>
      </c>
    </row>
    <row r="49" spans="1:33" x14ac:dyDescent="0.25">
      <c r="A49" s="2" t="s">
        <v>12</v>
      </c>
      <c r="B49" s="2" t="s">
        <v>185</v>
      </c>
      <c r="C49" s="2">
        <v>406035</v>
      </c>
      <c r="D49" s="2" t="s">
        <v>141</v>
      </c>
      <c r="E49" s="2" t="str">
        <f>IFERROR(VLOOKUP(C49,MAESTRA_PROYECTOS!C:V,20,0),"Sin información")</f>
        <v xml:space="preserve">Iniciado
</v>
      </c>
      <c r="F49" s="39" t="s">
        <v>449</v>
      </c>
      <c r="G49" s="40">
        <v>43525</v>
      </c>
      <c r="H49" s="38">
        <v>43365</v>
      </c>
      <c r="I49" s="38">
        <v>43365</v>
      </c>
      <c r="J49" s="15"/>
      <c r="K49" s="38">
        <v>43491</v>
      </c>
      <c r="L49" s="38">
        <v>43393</v>
      </c>
      <c r="M49" s="41">
        <v>1</v>
      </c>
      <c r="N49" s="41">
        <v>1</v>
      </c>
      <c r="O49" s="41">
        <v>0.62</v>
      </c>
      <c r="P49" s="41">
        <v>0.03</v>
      </c>
      <c r="Q49" s="41">
        <v>0</v>
      </c>
      <c r="R49" s="41">
        <v>0</v>
      </c>
      <c r="S49" s="41">
        <v>0</v>
      </c>
      <c r="T49" s="41">
        <v>0</v>
      </c>
      <c r="U49" s="41">
        <v>0.16</v>
      </c>
      <c r="V49" s="41">
        <v>0.03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0.68</v>
      </c>
      <c r="AC49" s="2">
        <f t="shared" si="0"/>
        <v>1</v>
      </c>
      <c r="AD49" s="2">
        <f t="array" ref="AD49">IFERROR(SUMPRODUCT(TRANSPOSE(N49:P49),HITOS_ETAPAS!$C$3:$C$5),0)</f>
        <v>0.67399999999999993</v>
      </c>
      <c r="AE49" s="2">
        <f t="array" ref="AE49">IFERROR(SUMPRODUCT(TRANSPOSE(Q49:R49),HITOS_ETAPAS!$C$6:$C$7),0)</f>
        <v>0</v>
      </c>
      <c r="AF49" s="2">
        <f t="array" ref="AF49">IFERROR(SUMPRODUCT(TRANSPOSE(S49:Z49),HITOS_ETAPAS!$C$8:$C$15),0)</f>
        <v>2.92E-2</v>
      </c>
      <c r="AG49" s="2">
        <f t="array" ref="AG49">IFERROR(SUMPRODUCT(TRANSPOSE(AA49:AB49),HITOS_ETAPAS!$C$16:$C$17),0)</f>
        <v>0.32640000000000002</v>
      </c>
    </row>
    <row r="50" spans="1:33" x14ac:dyDescent="0.25">
      <c r="A50" s="2" t="s">
        <v>13</v>
      </c>
      <c r="B50" s="2" t="s">
        <v>185</v>
      </c>
      <c r="C50" s="2">
        <v>406045</v>
      </c>
      <c r="D50" s="2" t="s">
        <v>37</v>
      </c>
      <c r="E50" s="2" t="str">
        <f>IFERROR(VLOOKUP(C50,MAESTRA_PROYECTOS!C:V,20,0),"Sin información")</f>
        <v>No iniciado</v>
      </c>
      <c r="F50" s="2"/>
      <c r="G50" s="2"/>
      <c r="H50" s="2"/>
      <c r="I50" s="2"/>
      <c r="J50" s="2"/>
      <c r="K50" s="2"/>
      <c r="L50" s="2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2">
        <f t="shared" si="0"/>
        <v>0</v>
      </c>
      <c r="AD50" s="2">
        <f t="array" ref="AD50">IFERROR(SUMPRODUCT(TRANSPOSE(N50:P50),HITOS_ETAPAS!$C$3:$C$5),0)</f>
        <v>0</v>
      </c>
      <c r="AE50" s="2">
        <f t="array" ref="AE50">IFERROR(SUMPRODUCT(TRANSPOSE(Q50:R50),HITOS_ETAPAS!$C$6:$C$7),0)</f>
        <v>0</v>
      </c>
      <c r="AF50" s="2">
        <f t="array" ref="AF50">IFERROR(SUMPRODUCT(TRANSPOSE(S50:Z50),HITOS_ETAPAS!$C$8:$C$15),0)</f>
        <v>0</v>
      </c>
      <c r="AG50" s="2">
        <f t="array" ref="AG50">IFERROR(SUMPRODUCT(TRANSPOSE(AA50:AB50),HITOS_ETAPAS!$C$16:$C$17),0)</f>
        <v>0</v>
      </c>
    </row>
    <row r="51" spans="1:33" x14ac:dyDescent="0.25">
      <c r="A51" s="2" t="s">
        <v>14</v>
      </c>
      <c r="B51" s="2" t="s">
        <v>329</v>
      </c>
      <c r="C51" s="2">
        <v>406063</v>
      </c>
      <c r="D51" s="2" t="s">
        <v>38</v>
      </c>
      <c r="E51" s="2" t="str">
        <f>IFERROR(VLOOKUP(C51,MAESTRA_PROYECTOS!C:V,20,0),"Sin información")</f>
        <v>No iniciado</v>
      </c>
      <c r="F51" s="2"/>
      <c r="G51" s="2"/>
      <c r="H51" s="2"/>
      <c r="I51" s="2"/>
      <c r="J51" s="2"/>
      <c r="K51" s="2"/>
      <c r="L51" s="2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2">
        <f t="shared" si="0"/>
        <v>0</v>
      </c>
      <c r="AD51" s="2">
        <f t="array" ref="AD51">IFERROR(SUMPRODUCT(TRANSPOSE(N51:P51),HITOS_ETAPAS!$C$3:$C$5),0)</f>
        <v>0</v>
      </c>
      <c r="AE51" s="2">
        <f t="array" ref="AE51">IFERROR(SUMPRODUCT(TRANSPOSE(Q51:R51),HITOS_ETAPAS!$C$6:$C$7),0)</f>
        <v>0</v>
      </c>
      <c r="AF51" s="2">
        <f t="array" ref="AF51">IFERROR(SUMPRODUCT(TRANSPOSE(S51:Z51),HITOS_ETAPAS!$C$8:$C$15),0)</f>
        <v>0</v>
      </c>
      <c r="AG51" s="2">
        <f t="array" ref="AG51">IFERROR(SUMPRODUCT(TRANSPOSE(AA51:AB51),HITOS_ETAPAS!$C$16:$C$17),0)</f>
        <v>0</v>
      </c>
    </row>
    <row r="52" spans="1:33" x14ac:dyDescent="0.25">
      <c r="A52" s="2" t="s">
        <v>15</v>
      </c>
      <c r="B52" s="2" t="s">
        <v>329</v>
      </c>
      <c r="C52" s="2">
        <v>406048</v>
      </c>
      <c r="D52" s="2" t="s">
        <v>39</v>
      </c>
      <c r="E52" s="2" t="str">
        <f>IFERROR(VLOOKUP(C52,MAESTRA_PROYECTOS!C:V,20,0),"Sin información")</f>
        <v>No iniciado</v>
      </c>
      <c r="F52" s="2"/>
      <c r="G52" s="2"/>
      <c r="H52" s="2"/>
      <c r="I52" s="2"/>
      <c r="J52" s="2"/>
      <c r="K52" s="2"/>
      <c r="L52" s="2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2">
        <f t="shared" si="0"/>
        <v>0</v>
      </c>
      <c r="AD52" s="2">
        <f t="array" ref="AD52">IFERROR(SUMPRODUCT(TRANSPOSE(N52:P52),HITOS_ETAPAS!$C$3:$C$5),0)</f>
        <v>0</v>
      </c>
      <c r="AE52" s="2">
        <f t="array" ref="AE52">IFERROR(SUMPRODUCT(TRANSPOSE(Q52:R52),HITOS_ETAPAS!$C$6:$C$7),0)</f>
        <v>0</v>
      </c>
      <c r="AF52" s="2">
        <f t="array" ref="AF52">IFERROR(SUMPRODUCT(TRANSPOSE(S52:Z52),HITOS_ETAPAS!$C$8:$C$15),0)</f>
        <v>0</v>
      </c>
      <c r="AG52" s="2">
        <f t="array" ref="AG52">IFERROR(SUMPRODUCT(TRANSPOSE(AA52:AB52),HITOS_ETAPAS!$C$16:$C$17),0)</f>
        <v>0</v>
      </c>
    </row>
    <row r="53" spans="1:33" x14ac:dyDescent="0.25">
      <c r="A53" s="2" t="s">
        <v>11</v>
      </c>
      <c r="B53" s="2" t="s">
        <v>185</v>
      </c>
      <c r="C53" s="2">
        <v>406058</v>
      </c>
      <c r="D53" s="2" t="s">
        <v>40</v>
      </c>
      <c r="E53" s="2" t="str">
        <f>IFERROR(VLOOKUP(C53,MAESTRA_PROYECTOS!C:V,20,0),"Sin información")</f>
        <v>No iniciado</v>
      </c>
      <c r="F53" s="2"/>
      <c r="G53" s="2"/>
      <c r="H53" s="2"/>
      <c r="I53" s="2"/>
      <c r="J53" s="2"/>
      <c r="K53" s="2"/>
      <c r="L53" s="2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2">
        <f t="shared" si="0"/>
        <v>0</v>
      </c>
      <c r="AD53" s="2">
        <f t="array" ref="AD53">IFERROR(SUMPRODUCT(TRANSPOSE(N53:P53),HITOS_ETAPAS!$C$3:$C$5),0)</f>
        <v>0</v>
      </c>
      <c r="AE53" s="2">
        <f t="array" ref="AE53">IFERROR(SUMPRODUCT(TRANSPOSE(Q53:R53),HITOS_ETAPAS!$C$6:$C$7),0)</f>
        <v>0</v>
      </c>
      <c r="AF53" s="2">
        <f t="array" ref="AF53">IFERROR(SUMPRODUCT(TRANSPOSE(S53:Z53),HITOS_ETAPAS!$C$8:$C$15),0)</f>
        <v>0</v>
      </c>
      <c r="AG53" s="2">
        <f t="array" ref="AG53">IFERROR(SUMPRODUCT(TRANSPOSE(AA53:AB53),HITOS_ETAPAS!$C$16:$C$17),0)</f>
        <v>0</v>
      </c>
    </row>
    <row r="54" spans="1:33" x14ac:dyDescent="0.25">
      <c r="A54" s="2" t="s">
        <v>142</v>
      </c>
      <c r="B54" s="2" t="s">
        <v>185</v>
      </c>
      <c r="C54" s="2">
        <v>406038</v>
      </c>
      <c r="D54" s="2" t="s">
        <v>143</v>
      </c>
      <c r="E54" s="2" t="str">
        <f>IFERROR(VLOOKUP(C54,MAESTRA_PROYECTOS!C:V,20,0),"Sin información")</f>
        <v xml:space="preserve">Abandonado
</v>
      </c>
      <c r="F54" s="39" t="s">
        <v>456</v>
      </c>
      <c r="G54" s="40">
        <v>43525</v>
      </c>
      <c r="H54" s="38">
        <v>43211</v>
      </c>
      <c r="I54" s="38">
        <v>43225</v>
      </c>
      <c r="J54" s="15"/>
      <c r="K54" s="15"/>
      <c r="L54" s="15"/>
      <c r="M54" s="41">
        <v>1</v>
      </c>
      <c r="N54" s="41">
        <v>0.87</v>
      </c>
      <c r="O54" s="41">
        <v>0.18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1">
        <v>0</v>
      </c>
      <c r="AC54" s="2">
        <f t="shared" si="0"/>
        <v>1</v>
      </c>
      <c r="AD54" s="2">
        <f t="array" ref="AD54">IFERROR(SUMPRODUCT(TRANSPOSE(N54:P54),HITOS_ETAPAS!$C$3:$C$5),0)</f>
        <v>0.31013999999999997</v>
      </c>
      <c r="AE54" s="2">
        <f t="array" ref="AE54">IFERROR(SUMPRODUCT(TRANSPOSE(Q54:R54),HITOS_ETAPAS!$C$6:$C$7),0)</f>
        <v>0</v>
      </c>
      <c r="AF54" s="2">
        <f t="array" ref="AF54">IFERROR(SUMPRODUCT(TRANSPOSE(S54:Z54),HITOS_ETAPAS!$C$8:$C$15),0)</f>
        <v>0</v>
      </c>
      <c r="AG54" s="2">
        <f t="array" ref="AG54">IFERROR(SUMPRODUCT(TRANSPOSE(AA54:AB54),HITOS_ETAPAS!$C$16:$C$17),0)</f>
        <v>0</v>
      </c>
    </row>
    <row r="55" spans="1:33" x14ac:dyDescent="0.25">
      <c r="A55" s="2" t="s">
        <v>146</v>
      </c>
      <c r="B55" s="2" t="s">
        <v>185</v>
      </c>
      <c r="C55" s="2"/>
      <c r="D55" s="2" t="s">
        <v>254</v>
      </c>
      <c r="E55" s="2" t="str">
        <f>IFERROR(VLOOKUP(C55,MAESTRA_PROYECTOS!C:V,20,0),"Sin información")</f>
        <v>Sin información</v>
      </c>
      <c r="F55" s="2"/>
      <c r="G55" s="2"/>
      <c r="H55" s="2"/>
      <c r="I55" s="2"/>
      <c r="J55" s="2"/>
      <c r="K55" s="2"/>
      <c r="L55" s="2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2">
        <f t="shared" si="0"/>
        <v>0</v>
      </c>
      <c r="AD55" s="2">
        <f t="array" ref="AD55">IFERROR(SUMPRODUCT(TRANSPOSE(N55:P55),HITOS_ETAPAS!$C$3:$C$5),0)</f>
        <v>0</v>
      </c>
      <c r="AE55" s="2">
        <f t="array" ref="AE55">IFERROR(SUMPRODUCT(TRANSPOSE(Q55:R55),HITOS_ETAPAS!$C$6:$C$7),0)</f>
        <v>0</v>
      </c>
      <c r="AF55" s="2">
        <f t="array" ref="AF55">IFERROR(SUMPRODUCT(TRANSPOSE(S55:Z55),HITOS_ETAPAS!$C$8:$C$15),0)</f>
        <v>0</v>
      </c>
      <c r="AG55" s="2">
        <f t="array" ref="AG55">IFERROR(SUMPRODUCT(TRANSPOSE(AA55:AB55),HITOS_ETAPAS!$C$16:$C$17),0)</f>
        <v>0</v>
      </c>
    </row>
    <row r="56" spans="1:33" x14ac:dyDescent="0.25">
      <c r="A56" s="2" t="s">
        <v>146</v>
      </c>
      <c r="B56" s="2" t="s">
        <v>185</v>
      </c>
      <c r="C56" s="2">
        <v>406040</v>
      </c>
      <c r="D56" s="2" t="s">
        <v>147</v>
      </c>
      <c r="E56" s="2" t="str">
        <f>IFERROR(VLOOKUP(C56,MAESTRA_PROYECTOS!C:V,20,0),"Sin información")</f>
        <v xml:space="preserve">Iniciado
</v>
      </c>
      <c r="F56" s="39" t="s">
        <v>450</v>
      </c>
      <c r="G56" s="40">
        <v>43525</v>
      </c>
      <c r="H56" s="3">
        <v>43428</v>
      </c>
      <c r="I56" s="3">
        <v>43498</v>
      </c>
      <c r="J56" s="2"/>
      <c r="K56" s="2"/>
      <c r="L56" s="3">
        <v>43449</v>
      </c>
      <c r="M56" s="41">
        <v>1</v>
      </c>
      <c r="N56" s="41">
        <v>0.35</v>
      </c>
      <c r="O56" s="41">
        <v>0.04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0</v>
      </c>
      <c r="AA56" s="41">
        <v>0</v>
      </c>
      <c r="AB56" s="41">
        <v>0.16</v>
      </c>
      <c r="AC56" s="2">
        <f t="shared" si="0"/>
        <v>1</v>
      </c>
      <c r="AD56" s="2">
        <f t="array" ref="AD56">IFERROR(SUMPRODUCT(TRANSPOSE(N56:P56),HITOS_ETAPAS!$C$3:$C$5),0)</f>
        <v>9.9940000000000001E-2</v>
      </c>
      <c r="AE56" s="2">
        <f t="array" ref="AE56">IFERROR(SUMPRODUCT(TRANSPOSE(Q56:R56),HITOS_ETAPAS!$C$6:$C$7),0)</f>
        <v>0</v>
      </c>
      <c r="AF56" s="2">
        <f t="array" ref="AF56">IFERROR(SUMPRODUCT(TRANSPOSE(S56:Z56),HITOS_ETAPAS!$C$8:$C$15),0)</f>
        <v>0</v>
      </c>
      <c r="AG56" s="2">
        <f t="array" ref="AG56">IFERROR(SUMPRODUCT(TRANSPOSE(AA56:AB56),HITOS_ETAPAS!$C$16:$C$17),0)</f>
        <v>7.6799999999999993E-2</v>
      </c>
    </row>
    <row r="57" spans="1:33" x14ac:dyDescent="0.25">
      <c r="A57" s="2" t="s">
        <v>255</v>
      </c>
      <c r="B57" s="2" t="s">
        <v>185</v>
      </c>
      <c r="C57" s="2"/>
      <c r="D57" s="2" t="s">
        <v>260</v>
      </c>
      <c r="E57" s="2" t="str">
        <f>IFERROR(VLOOKUP(C57,MAESTRA_PROYECTOS!C:V,20,0),"Sin información")</f>
        <v>Sin información</v>
      </c>
      <c r="F57" s="2"/>
      <c r="G57" s="2"/>
      <c r="H57" s="2"/>
      <c r="I57" s="2"/>
      <c r="J57" s="2"/>
      <c r="K57" s="2"/>
      <c r="L57" s="2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2">
        <f t="shared" si="0"/>
        <v>0</v>
      </c>
      <c r="AD57" s="2">
        <f t="array" ref="AD57">IFERROR(SUMPRODUCT(TRANSPOSE(N57:P57),HITOS_ETAPAS!$C$3:$C$5),0)</f>
        <v>0</v>
      </c>
      <c r="AE57" s="2">
        <f t="array" ref="AE57">IFERROR(SUMPRODUCT(TRANSPOSE(Q57:R57),HITOS_ETAPAS!$C$6:$C$7),0)</f>
        <v>0</v>
      </c>
      <c r="AF57" s="2">
        <f t="array" ref="AF57">IFERROR(SUMPRODUCT(TRANSPOSE(S57:Z57),HITOS_ETAPAS!$C$8:$C$15),0)</f>
        <v>0</v>
      </c>
      <c r="AG57" s="2">
        <f t="array" ref="AG57">IFERROR(SUMPRODUCT(TRANSPOSE(AA57:AB57),HITOS_ETAPAS!$C$16:$C$17),0)</f>
        <v>0</v>
      </c>
    </row>
    <row r="58" spans="1:33" x14ac:dyDescent="0.25">
      <c r="A58" s="2" t="s">
        <v>255</v>
      </c>
      <c r="B58" s="2" t="s">
        <v>185</v>
      </c>
      <c r="C58" s="2"/>
      <c r="D58" s="2" t="s">
        <v>261</v>
      </c>
      <c r="E58" s="2" t="str">
        <f>IFERROR(VLOOKUP(C58,MAESTRA_PROYECTOS!C:V,20,0),"Sin información")</f>
        <v>Sin información</v>
      </c>
      <c r="F58" s="2"/>
      <c r="G58" s="2"/>
      <c r="H58" s="2"/>
      <c r="I58" s="2"/>
      <c r="J58" s="2"/>
      <c r="K58" s="2"/>
      <c r="L58" s="2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2">
        <f t="shared" si="0"/>
        <v>0</v>
      </c>
      <c r="AD58" s="2">
        <f t="array" ref="AD58">IFERROR(SUMPRODUCT(TRANSPOSE(N58:P58),HITOS_ETAPAS!$C$3:$C$5),0)</f>
        <v>0</v>
      </c>
      <c r="AE58" s="2">
        <f t="array" ref="AE58">IFERROR(SUMPRODUCT(TRANSPOSE(Q58:R58),HITOS_ETAPAS!$C$6:$C$7),0)</f>
        <v>0</v>
      </c>
      <c r="AF58" s="2">
        <f t="array" ref="AF58">IFERROR(SUMPRODUCT(TRANSPOSE(S58:Z58),HITOS_ETAPAS!$C$8:$C$15),0)</f>
        <v>0</v>
      </c>
      <c r="AG58" s="2">
        <f t="array" ref="AG58">IFERROR(SUMPRODUCT(TRANSPOSE(AA58:AB58),HITOS_ETAPAS!$C$16:$C$17),0)</f>
        <v>0</v>
      </c>
    </row>
    <row r="59" spans="1:33" x14ac:dyDescent="0.25">
      <c r="A59" s="2" t="s">
        <v>256</v>
      </c>
      <c r="B59" s="2" t="s">
        <v>329</v>
      </c>
      <c r="C59" s="2"/>
      <c r="D59" s="2" t="s">
        <v>262</v>
      </c>
      <c r="E59" s="2" t="str">
        <f>IFERROR(VLOOKUP(C59,MAESTRA_PROYECTOS!C:V,20,0),"Sin información")</f>
        <v>Sin información</v>
      </c>
      <c r="F59" s="2"/>
      <c r="G59" s="2"/>
      <c r="H59" s="2"/>
      <c r="I59" s="2"/>
      <c r="J59" s="2"/>
      <c r="K59" s="2"/>
      <c r="L59" s="2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2">
        <f t="shared" si="0"/>
        <v>0</v>
      </c>
      <c r="AD59" s="2">
        <f t="array" ref="AD59">IFERROR(SUMPRODUCT(TRANSPOSE(N59:P59),HITOS_ETAPAS!$C$3:$C$5),0)</f>
        <v>0</v>
      </c>
      <c r="AE59" s="2">
        <f t="array" ref="AE59">IFERROR(SUMPRODUCT(TRANSPOSE(Q59:R59),HITOS_ETAPAS!$C$6:$C$7),0)</f>
        <v>0</v>
      </c>
      <c r="AF59" s="2">
        <f t="array" ref="AF59">IFERROR(SUMPRODUCT(TRANSPOSE(S59:Z59),HITOS_ETAPAS!$C$8:$C$15),0)</f>
        <v>0</v>
      </c>
      <c r="AG59" s="2">
        <f t="array" ref="AG59">IFERROR(SUMPRODUCT(TRANSPOSE(AA59:AB59),HITOS_ETAPAS!$C$16:$C$17),0)</f>
        <v>0</v>
      </c>
    </row>
    <row r="60" spans="1:33" x14ac:dyDescent="0.25">
      <c r="A60" s="2" t="s">
        <v>16</v>
      </c>
      <c r="B60" s="2" t="s">
        <v>329</v>
      </c>
      <c r="C60" s="2">
        <v>406049</v>
      </c>
      <c r="D60" s="2" t="s">
        <v>41</v>
      </c>
      <c r="E60" s="2" t="str">
        <f>IFERROR(VLOOKUP(C60,MAESTRA_PROYECTOS!C:V,20,0),"Sin información")</f>
        <v>No iniciado</v>
      </c>
      <c r="F60" s="2"/>
      <c r="G60" s="2"/>
      <c r="H60" s="2"/>
      <c r="I60" s="2"/>
      <c r="J60" s="2"/>
      <c r="K60" s="2"/>
      <c r="L60" s="2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2">
        <f t="shared" si="0"/>
        <v>0</v>
      </c>
      <c r="AD60" s="2">
        <f t="array" ref="AD60">IFERROR(SUMPRODUCT(TRANSPOSE(N60:P60),HITOS_ETAPAS!$C$3:$C$5),0)</f>
        <v>0</v>
      </c>
      <c r="AE60" s="2">
        <f t="array" ref="AE60">IFERROR(SUMPRODUCT(TRANSPOSE(Q60:R60),HITOS_ETAPAS!$C$6:$C$7),0)</f>
        <v>0</v>
      </c>
      <c r="AF60" s="2">
        <f t="array" ref="AF60">IFERROR(SUMPRODUCT(TRANSPOSE(S60:Z60),HITOS_ETAPAS!$C$8:$C$15),0)</f>
        <v>0</v>
      </c>
      <c r="AG60" s="2">
        <f t="array" ref="AG60">IFERROR(SUMPRODUCT(TRANSPOSE(AA60:AB60),HITOS_ETAPAS!$C$16:$C$17),0)</f>
        <v>0</v>
      </c>
    </row>
    <row r="61" spans="1:33" x14ac:dyDescent="0.25">
      <c r="A61" s="2" t="s">
        <v>17</v>
      </c>
      <c r="B61" s="2" t="s">
        <v>329</v>
      </c>
      <c r="C61" s="2">
        <v>406050</v>
      </c>
      <c r="D61" s="2" t="s">
        <v>42</v>
      </c>
      <c r="E61" s="2" t="str">
        <f>IFERROR(VLOOKUP(C61,MAESTRA_PROYECTOS!C:V,20,0),"Sin información")</f>
        <v>No iniciado</v>
      </c>
      <c r="F61" s="2"/>
      <c r="G61" s="2"/>
      <c r="H61" s="2"/>
      <c r="I61" s="2"/>
      <c r="J61" s="2"/>
      <c r="K61" s="2"/>
      <c r="L61" s="2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2">
        <f t="shared" si="0"/>
        <v>0</v>
      </c>
      <c r="AD61" s="2">
        <f t="array" ref="AD61">IFERROR(SUMPRODUCT(TRANSPOSE(N61:P61),HITOS_ETAPAS!$C$3:$C$5),0)</f>
        <v>0</v>
      </c>
      <c r="AE61" s="2">
        <f t="array" ref="AE61">IFERROR(SUMPRODUCT(TRANSPOSE(Q61:R61),HITOS_ETAPAS!$C$6:$C$7),0)</f>
        <v>0</v>
      </c>
      <c r="AF61" s="2">
        <f t="array" ref="AF61">IFERROR(SUMPRODUCT(TRANSPOSE(S61:Z61),HITOS_ETAPAS!$C$8:$C$15),0)</f>
        <v>0</v>
      </c>
      <c r="AG61" s="2">
        <f t="array" ref="AG61">IFERROR(SUMPRODUCT(TRANSPOSE(AA61:AB61),HITOS_ETAPAS!$C$16:$C$17),0)</f>
        <v>0</v>
      </c>
    </row>
    <row r="62" spans="1:33" x14ac:dyDescent="0.25">
      <c r="A62" s="2" t="s">
        <v>2</v>
      </c>
      <c r="B62" s="2" t="s">
        <v>185</v>
      </c>
      <c r="C62" s="2">
        <v>406047</v>
      </c>
      <c r="D62" s="2" t="s">
        <v>43</v>
      </c>
      <c r="E62" s="2" t="str">
        <f>IFERROR(VLOOKUP(C62,MAESTRA_PROYECTOS!C:V,20,0),"Sin información")</f>
        <v>No iniciado</v>
      </c>
      <c r="F62" s="2"/>
      <c r="G62" s="2"/>
      <c r="H62" s="2"/>
      <c r="I62" s="2"/>
      <c r="J62" s="2"/>
      <c r="K62" s="2"/>
      <c r="L62" s="2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2">
        <f t="shared" si="0"/>
        <v>0</v>
      </c>
      <c r="AD62" s="2">
        <f t="array" ref="AD62">IFERROR(SUMPRODUCT(TRANSPOSE(N62:P62),HITOS_ETAPAS!$C$3:$C$5),0)</f>
        <v>0</v>
      </c>
      <c r="AE62" s="2">
        <f t="array" ref="AE62">IFERROR(SUMPRODUCT(TRANSPOSE(Q62:R62),HITOS_ETAPAS!$C$6:$C$7),0)</f>
        <v>0</v>
      </c>
      <c r="AF62" s="2">
        <f t="array" ref="AF62">IFERROR(SUMPRODUCT(TRANSPOSE(S62:Z62),HITOS_ETAPAS!$C$8:$C$15),0)</f>
        <v>0</v>
      </c>
      <c r="AG62" s="2">
        <f t="array" ref="AG62">IFERROR(SUMPRODUCT(TRANSPOSE(AA62:AB62),HITOS_ETAPAS!$C$16:$C$17),0)</f>
        <v>0</v>
      </c>
    </row>
    <row r="63" spans="1:33" x14ac:dyDescent="0.25">
      <c r="A63" s="2" t="s">
        <v>2</v>
      </c>
      <c r="B63" s="2" t="s">
        <v>185</v>
      </c>
      <c r="C63" s="2">
        <v>406046</v>
      </c>
      <c r="D63" s="2" t="s">
        <v>44</v>
      </c>
      <c r="E63" s="2" t="str">
        <f>IFERROR(VLOOKUP(C63,MAESTRA_PROYECTOS!C:V,20,0),"Sin información")</f>
        <v>No iniciado</v>
      </c>
      <c r="F63" s="2"/>
      <c r="G63" s="2"/>
      <c r="H63" s="2"/>
      <c r="I63" s="2"/>
      <c r="J63" s="2"/>
      <c r="K63" s="2"/>
      <c r="L63" s="2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2">
        <f t="shared" si="0"/>
        <v>0</v>
      </c>
      <c r="AD63" s="2">
        <f t="array" ref="AD63">IFERROR(SUMPRODUCT(TRANSPOSE(N63:P63),HITOS_ETAPAS!$C$3:$C$5),0)</f>
        <v>0</v>
      </c>
      <c r="AE63" s="2">
        <f t="array" ref="AE63">IFERROR(SUMPRODUCT(TRANSPOSE(Q63:R63),HITOS_ETAPAS!$C$6:$C$7),0)</f>
        <v>0</v>
      </c>
      <c r="AF63" s="2">
        <f t="array" ref="AF63">IFERROR(SUMPRODUCT(TRANSPOSE(S63:Z63),HITOS_ETAPAS!$C$8:$C$15),0)</f>
        <v>0</v>
      </c>
      <c r="AG63" s="2">
        <f t="array" ref="AG63">IFERROR(SUMPRODUCT(TRANSPOSE(AA63:AB63),HITOS_ETAPAS!$C$16:$C$17),0)</f>
        <v>0</v>
      </c>
    </row>
    <row r="64" spans="1:33" x14ac:dyDescent="0.25">
      <c r="A64" s="2" t="s">
        <v>18</v>
      </c>
      <c r="B64" s="2" t="s">
        <v>329</v>
      </c>
      <c r="C64" s="2">
        <v>406051</v>
      </c>
      <c r="D64" s="2" t="s">
        <v>45</v>
      </c>
      <c r="E64" s="2" t="str">
        <f>IFERROR(VLOOKUP(C64,MAESTRA_PROYECTOS!C:V,20,0),"Sin información")</f>
        <v>No iniciado</v>
      </c>
      <c r="F64" s="2"/>
      <c r="G64" s="2"/>
      <c r="H64" s="2"/>
      <c r="I64" s="2"/>
      <c r="J64" s="2"/>
      <c r="K64" s="2"/>
      <c r="L64" s="2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2">
        <f t="shared" si="0"/>
        <v>0</v>
      </c>
      <c r="AD64" s="2">
        <f t="array" ref="AD64">IFERROR(SUMPRODUCT(TRANSPOSE(N64:P64),HITOS_ETAPAS!$C$3:$C$5),0)</f>
        <v>0</v>
      </c>
      <c r="AE64" s="2">
        <f t="array" ref="AE64">IFERROR(SUMPRODUCT(TRANSPOSE(Q64:R64),HITOS_ETAPAS!$C$6:$C$7),0)</f>
        <v>0</v>
      </c>
      <c r="AF64" s="2">
        <f t="array" ref="AF64">IFERROR(SUMPRODUCT(TRANSPOSE(S64:Z64),HITOS_ETAPAS!$C$8:$C$15),0)</f>
        <v>0</v>
      </c>
      <c r="AG64" s="2">
        <f t="array" ref="AG64">IFERROR(SUMPRODUCT(TRANSPOSE(AA64:AB64),HITOS_ETAPAS!$C$16:$C$17),0)</f>
        <v>0</v>
      </c>
    </row>
    <row r="65" spans="1:33" x14ac:dyDescent="0.25">
      <c r="A65" s="2" t="s">
        <v>257</v>
      </c>
      <c r="B65" s="2" t="s">
        <v>329</v>
      </c>
      <c r="C65" s="2"/>
      <c r="D65" s="2" t="s">
        <v>263</v>
      </c>
      <c r="E65" s="2" t="str">
        <f>IFERROR(VLOOKUP(C65,MAESTRA_PROYECTOS!C:V,20,0),"Sin información")</f>
        <v>Sin información</v>
      </c>
      <c r="F65" s="2"/>
      <c r="G65" s="2"/>
      <c r="H65" s="2"/>
      <c r="I65" s="2"/>
      <c r="J65" s="2"/>
      <c r="K65" s="2"/>
      <c r="L65" s="2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  <c r="AB65" s="41"/>
      <c r="AC65" s="2">
        <f t="shared" si="0"/>
        <v>0</v>
      </c>
      <c r="AD65" s="2">
        <f t="array" ref="AD65">IFERROR(SUMPRODUCT(TRANSPOSE(N65:P65),HITOS_ETAPAS!$C$3:$C$5),0)</f>
        <v>0</v>
      </c>
      <c r="AE65" s="2">
        <f t="array" ref="AE65">IFERROR(SUMPRODUCT(TRANSPOSE(Q65:R65),HITOS_ETAPAS!$C$6:$C$7),0)</f>
        <v>0</v>
      </c>
      <c r="AF65" s="2">
        <f t="array" ref="AF65">IFERROR(SUMPRODUCT(TRANSPOSE(S65:Z65),HITOS_ETAPAS!$C$8:$C$15),0)</f>
        <v>0</v>
      </c>
      <c r="AG65" s="2">
        <f t="array" ref="AG65">IFERROR(SUMPRODUCT(TRANSPOSE(AA65:AB65),HITOS_ETAPAS!$C$16:$C$17),0)</f>
        <v>0</v>
      </c>
    </row>
    <row r="66" spans="1:33" x14ac:dyDescent="0.25">
      <c r="A66" s="2" t="s">
        <v>19</v>
      </c>
      <c r="B66" s="2" t="s">
        <v>329</v>
      </c>
      <c r="C66" s="2">
        <v>406052</v>
      </c>
      <c r="D66" s="2" t="s">
        <v>46</v>
      </c>
      <c r="E66" s="2" t="str">
        <f>IFERROR(VLOOKUP(C66,MAESTRA_PROYECTOS!C:V,20,0),"Sin información")</f>
        <v>No iniciado</v>
      </c>
      <c r="F66" s="2"/>
      <c r="G66" s="2"/>
      <c r="H66" s="2"/>
      <c r="I66" s="2"/>
      <c r="J66" s="2"/>
      <c r="K66" s="2"/>
      <c r="L66" s="2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2">
        <f t="shared" si="0"/>
        <v>0</v>
      </c>
      <c r="AD66" s="2">
        <f t="array" ref="AD66">IFERROR(SUMPRODUCT(TRANSPOSE(N66:P66),HITOS_ETAPAS!$C$3:$C$5),0)</f>
        <v>0</v>
      </c>
      <c r="AE66" s="2">
        <f t="array" ref="AE66">IFERROR(SUMPRODUCT(TRANSPOSE(Q66:R66),HITOS_ETAPAS!$C$6:$C$7),0)</f>
        <v>0</v>
      </c>
      <c r="AF66" s="2">
        <f t="array" ref="AF66">IFERROR(SUMPRODUCT(TRANSPOSE(S66:Z66),HITOS_ETAPAS!$C$8:$C$15),0)</f>
        <v>0</v>
      </c>
      <c r="AG66" s="2">
        <f t="array" ref="AG66">IFERROR(SUMPRODUCT(TRANSPOSE(AA66:AB66),HITOS_ETAPAS!$C$16:$C$17),0)</f>
        <v>0</v>
      </c>
    </row>
    <row r="67" spans="1:33" x14ac:dyDescent="0.25">
      <c r="A67" s="2" t="s">
        <v>20</v>
      </c>
      <c r="B67" s="2" t="s">
        <v>185</v>
      </c>
      <c r="C67" s="2">
        <v>402029</v>
      </c>
      <c r="D67" s="2" t="s">
        <v>47</v>
      </c>
      <c r="E67" s="2" t="str">
        <f>IFERROR(VLOOKUP(C67,MAESTRA_PROYECTOS!C:V,20,0),"Sin información")</f>
        <v>No iniciado</v>
      </c>
      <c r="F67" s="2"/>
      <c r="G67" s="2"/>
      <c r="H67" s="2"/>
      <c r="I67" s="2"/>
      <c r="J67" s="2"/>
      <c r="K67" s="2"/>
      <c r="L67" s="2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2">
        <f t="shared" ref="AC67:AC81" si="1">M67</f>
        <v>0</v>
      </c>
      <c r="AD67" s="2">
        <f t="array" ref="AD67">IFERROR(SUMPRODUCT(TRANSPOSE(N67:P67),HITOS_ETAPAS!$C$3:$C$5),0)</f>
        <v>0</v>
      </c>
      <c r="AE67" s="2">
        <f t="array" ref="AE67">IFERROR(SUMPRODUCT(TRANSPOSE(Q67:R67),HITOS_ETAPAS!$C$6:$C$7),0)</f>
        <v>0</v>
      </c>
      <c r="AF67" s="2">
        <f t="array" ref="AF67">IFERROR(SUMPRODUCT(TRANSPOSE(S67:Z67),HITOS_ETAPAS!$C$8:$C$15),0)</f>
        <v>0</v>
      </c>
      <c r="AG67" s="2">
        <f t="array" ref="AG67">IFERROR(SUMPRODUCT(TRANSPOSE(AA67:AB67),HITOS_ETAPAS!$C$16:$C$17),0)</f>
        <v>0</v>
      </c>
    </row>
    <row r="68" spans="1:33" x14ac:dyDescent="0.25">
      <c r="A68" s="2" t="s">
        <v>256</v>
      </c>
      <c r="B68" s="2" t="s">
        <v>329</v>
      </c>
      <c r="C68" s="2"/>
      <c r="D68" s="2" t="s">
        <v>264</v>
      </c>
      <c r="E68" s="2" t="str">
        <f>IFERROR(VLOOKUP(C68,MAESTRA_PROYECTOS!C:V,20,0),"Sin información")</f>
        <v>Sin información</v>
      </c>
      <c r="F68" s="2"/>
      <c r="G68" s="2"/>
      <c r="H68" s="2"/>
      <c r="I68" s="2"/>
      <c r="J68" s="2"/>
      <c r="K68" s="2"/>
      <c r="L68" s="2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2">
        <f t="shared" si="1"/>
        <v>0</v>
      </c>
      <c r="AD68" s="2">
        <f t="array" ref="AD68">IFERROR(SUMPRODUCT(TRANSPOSE(N68:P68),HITOS_ETAPAS!$C$3:$C$5),0)</f>
        <v>0</v>
      </c>
      <c r="AE68" s="2">
        <f t="array" ref="AE68">IFERROR(SUMPRODUCT(TRANSPOSE(Q68:R68),HITOS_ETAPAS!$C$6:$C$7),0)</f>
        <v>0</v>
      </c>
      <c r="AF68" s="2">
        <f t="array" ref="AF68">IFERROR(SUMPRODUCT(TRANSPOSE(S68:Z68),HITOS_ETAPAS!$C$8:$C$15),0)</f>
        <v>0</v>
      </c>
      <c r="AG68" s="2">
        <f t="array" ref="AG68">IFERROR(SUMPRODUCT(TRANSPOSE(AA68:AB68),HITOS_ETAPAS!$C$16:$C$17),0)</f>
        <v>0</v>
      </c>
    </row>
    <row r="69" spans="1:33" x14ac:dyDescent="0.25">
      <c r="A69" s="2" t="s">
        <v>258</v>
      </c>
      <c r="B69" s="2" t="s">
        <v>329</v>
      </c>
      <c r="C69" s="2"/>
      <c r="D69" s="2" t="s">
        <v>265</v>
      </c>
      <c r="E69" s="2" t="str">
        <f>IFERROR(VLOOKUP(C69,MAESTRA_PROYECTOS!C:V,20,0),"Sin información")</f>
        <v>Sin información</v>
      </c>
      <c r="F69" s="2"/>
      <c r="G69" s="2"/>
      <c r="H69" s="2"/>
      <c r="I69" s="2"/>
      <c r="J69" s="2"/>
      <c r="K69" s="2"/>
      <c r="L69" s="2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2">
        <f t="shared" si="1"/>
        <v>0</v>
      </c>
      <c r="AD69" s="2">
        <f t="array" ref="AD69">IFERROR(SUMPRODUCT(TRANSPOSE(N69:P69),HITOS_ETAPAS!$C$3:$C$5),0)</f>
        <v>0</v>
      </c>
      <c r="AE69" s="2">
        <f t="array" ref="AE69">IFERROR(SUMPRODUCT(TRANSPOSE(Q69:R69),HITOS_ETAPAS!$C$6:$C$7),0)</f>
        <v>0</v>
      </c>
      <c r="AF69" s="2">
        <f t="array" ref="AF69">IFERROR(SUMPRODUCT(TRANSPOSE(S69:Z69),HITOS_ETAPAS!$C$8:$C$15),0)</f>
        <v>0</v>
      </c>
      <c r="AG69" s="2">
        <f t="array" ref="AG69">IFERROR(SUMPRODUCT(TRANSPOSE(AA69:AB69),HITOS_ETAPAS!$C$16:$C$17),0)</f>
        <v>0</v>
      </c>
    </row>
    <row r="70" spans="1:33" x14ac:dyDescent="0.25">
      <c r="A70" s="2" t="s">
        <v>259</v>
      </c>
      <c r="B70" s="2" t="s">
        <v>329</v>
      </c>
      <c r="C70" s="2"/>
      <c r="D70" s="2" t="s">
        <v>266</v>
      </c>
      <c r="E70" s="2" t="str">
        <f>IFERROR(VLOOKUP(C70,MAESTRA_PROYECTOS!C:V,20,0),"Sin información")</f>
        <v>Sin información</v>
      </c>
      <c r="F70" s="2"/>
      <c r="G70" s="2"/>
      <c r="H70" s="2"/>
      <c r="I70" s="2"/>
      <c r="J70" s="2"/>
      <c r="K70" s="2"/>
      <c r="L70" s="2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2">
        <f t="shared" si="1"/>
        <v>0</v>
      </c>
      <c r="AD70" s="2">
        <f t="array" ref="AD70">IFERROR(SUMPRODUCT(TRANSPOSE(N70:P70),HITOS_ETAPAS!$C$3:$C$5),0)</f>
        <v>0</v>
      </c>
      <c r="AE70" s="2">
        <f t="array" ref="AE70">IFERROR(SUMPRODUCT(TRANSPOSE(Q70:R70),HITOS_ETAPAS!$C$6:$C$7),0)</f>
        <v>0</v>
      </c>
      <c r="AF70" s="2">
        <f t="array" ref="AF70">IFERROR(SUMPRODUCT(TRANSPOSE(S70:Z70),HITOS_ETAPAS!$C$8:$C$15),0)</f>
        <v>0</v>
      </c>
      <c r="AG70" s="2">
        <f t="array" ref="AG70">IFERROR(SUMPRODUCT(TRANSPOSE(AA70:AB70),HITOS_ETAPAS!$C$16:$C$17),0)</f>
        <v>0</v>
      </c>
    </row>
    <row r="71" spans="1:33" x14ac:dyDescent="0.25">
      <c r="A71" s="2" t="s">
        <v>8</v>
      </c>
      <c r="B71" s="2" t="s">
        <v>329</v>
      </c>
      <c r="C71" s="2">
        <v>406053</v>
      </c>
      <c r="D71" s="2" t="s">
        <v>48</v>
      </c>
      <c r="E71" s="2" t="str">
        <f>IFERROR(VLOOKUP(C71,MAESTRA_PROYECTOS!C:V,20,0),"Sin información")</f>
        <v>No iniciado</v>
      </c>
      <c r="F71" s="2"/>
      <c r="G71" s="2"/>
      <c r="H71" s="2"/>
      <c r="I71" s="2"/>
      <c r="J71" s="2"/>
      <c r="K71" s="2"/>
      <c r="L71" s="2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  <c r="AB71" s="41"/>
      <c r="AC71" s="2">
        <f t="shared" si="1"/>
        <v>0</v>
      </c>
      <c r="AD71" s="2">
        <f t="array" ref="AD71">IFERROR(SUMPRODUCT(TRANSPOSE(N71:P71),HITOS_ETAPAS!$C$3:$C$5),0)</f>
        <v>0</v>
      </c>
      <c r="AE71" s="2">
        <f t="array" ref="AE71">IFERROR(SUMPRODUCT(TRANSPOSE(Q71:R71),HITOS_ETAPAS!$C$6:$C$7),0)</f>
        <v>0</v>
      </c>
      <c r="AF71" s="2">
        <f t="array" ref="AF71">IFERROR(SUMPRODUCT(TRANSPOSE(S71:Z71),HITOS_ETAPAS!$C$8:$C$15),0)</f>
        <v>0</v>
      </c>
      <c r="AG71" s="2">
        <f t="array" ref="AG71">IFERROR(SUMPRODUCT(TRANSPOSE(AA71:AB71),HITOS_ETAPAS!$C$16:$C$17),0)</f>
        <v>0</v>
      </c>
    </row>
    <row r="72" spans="1:33" x14ac:dyDescent="0.25">
      <c r="A72" s="2" t="s">
        <v>8</v>
      </c>
      <c r="B72" s="2" t="s">
        <v>329</v>
      </c>
      <c r="C72" s="2">
        <v>406055</v>
      </c>
      <c r="D72" s="2" t="s">
        <v>49</v>
      </c>
      <c r="E72" s="2" t="str">
        <f>IFERROR(VLOOKUP(C72,MAESTRA_PROYECTOS!C:V,20,0),"Sin información")</f>
        <v>No iniciado</v>
      </c>
      <c r="F72" s="2"/>
      <c r="G72" s="2"/>
      <c r="H72" s="2"/>
      <c r="I72" s="2"/>
      <c r="J72" s="2"/>
      <c r="K72" s="2"/>
      <c r="L72" s="2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  <c r="AB72" s="41"/>
      <c r="AC72" s="2">
        <f t="shared" si="1"/>
        <v>0</v>
      </c>
      <c r="AD72" s="2">
        <f t="array" ref="AD72">IFERROR(SUMPRODUCT(TRANSPOSE(N72:P72),HITOS_ETAPAS!$C$3:$C$5),0)</f>
        <v>0</v>
      </c>
      <c r="AE72" s="2">
        <f t="array" ref="AE72">IFERROR(SUMPRODUCT(TRANSPOSE(Q72:R72),HITOS_ETAPAS!$C$6:$C$7),0)</f>
        <v>0</v>
      </c>
      <c r="AF72" s="2">
        <f t="array" ref="AF72">IFERROR(SUMPRODUCT(TRANSPOSE(S72:Z72),HITOS_ETAPAS!$C$8:$C$15),0)</f>
        <v>0</v>
      </c>
      <c r="AG72" s="2">
        <f t="array" ref="AG72">IFERROR(SUMPRODUCT(TRANSPOSE(AA72:AB72),HITOS_ETAPAS!$C$16:$C$17),0)</f>
        <v>0</v>
      </c>
    </row>
    <row r="73" spans="1:33" x14ac:dyDescent="0.25">
      <c r="A73" s="2" t="s">
        <v>8</v>
      </c>
      <c r="B73" s="2" t="s">
        <v>329</v>
      </c>
      <c r="C73" s="2">
        <v>406056</v>
      </c>
      <c r="D73" s="2" t="s">
        <v>50</v>
      </c>
      <c r="E73" s="2" t="str">
        <f>IFERROR(VLOOKUP(C73,MAESTRA_PROYECTOS!C:V,20,0),"Sin información")</f>
        <v>No iniciado</v>
      </c>
      <c r="F73" s="2"/>
      <c r="G73" s="2"/>
      <c r="H73" s="2"/>
      <c r="I73" s="2"/>
      <c r="J73" s="2"/>
      <c r="K73" s="2"/>
      <c r="L73" s="2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  <c r="AB73" s="41"/>
      <c r="AC73" s="2">
        <f t="shared" si="1"/>
        <v>0</v>
      </c>
      <c r="AD73" s="2">
        <f t="array" ref="AD73">IFERROR(SUMPRODUCT(TRANSPOSE(N73:P73),HITOS_ETAPAS!$C$3:$C$5),0)</f>
        <v>0</v>
      </c>
      <c r="AE73" s="2">
        <f t="array" ref="AE73">IFERROR(SUMPRODUCT(TRANSPOSE(Q73:R73),HITOS_ETAPAS!$C$6:$C$7),0)</f>
        <v>0</v>
      </c>
      <c r="AF73" s="2">
        <f t="array" ref="AF73">IFERROR(SUMPRODUCT(TRANSPOSE(S73:Z73),HITOS_ETAPAS!$C$8:$C$15),0)</f>
        <v>0</v>
      </c>
      <c r="AG73" s="2">
        <f t="array" ref="AG73">IFERROR(SUMPRODUCT(TRANSPOSE(AA73:AB73),HITOS_ETAPAS!$C$16:$C$17),0)</f>
        <v>0</v>
      </c>
    </row>
    <row r="74" spans="1:33" x14ac:dyDescent="0.25">
      <c r="A74" s="2" t="s">
        <v>21</v>
      </c>
      <c r="B74" s="2" t="s">
        <v>329</v>
      </c>
      <c r="C74" s="2">
        <v>402030</v>
      </c>
      <c r="D74" s="2" t="s">
        <v>51</v>
      </c>
      <c r="E74" s="2" t="str">
        <f>IFERROR(VLOOKUP(C74,MAESTRA_PROYECTOS!C:V,20,0),"Sin información")</f>
        <v>No iniciado</v>
      </c>
      <c r="F74" s="2"/>
      <c r="G74" s="2"/>
      <c r="H74" s="2"/>
      <c r="I74" s="2"/>
      <c r="J74" s="2"/>
      <c r="K74" s="2"/>
      <c r="L74" s="2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2">
        <f t="shared" si="1"/>
        <v>0</v>
      </c>
      <c r="AD74" s="2">
        <f t="array" ref="AD74">IFERROR(SUMPRODUCT(TRANSPOSE(N74:P74),HITOS_ETAPAS!$C$3:$C$5),0)</f>
        <v>0</v>
      </c>
      <c r="AE74" s="2">
        <f t="array" ref="AE74">IFERROR(SUMPRODUCT(TRANSPOSE(Q74:R74),HITOS_ETAPAS!$C$6:$C$7),0)</f>
        <v>0</v>
      </c>
      <c r="AF74" s="2">
        <f t="array" ref="AF74">IFERROR(SUMPRODUCT(TRANSPOSE(S74:Z74),HITOS_ETAPAS!$C$8:$C$15),0)</f>
        <v>0</v>
      </c>
      <c r="AG74" s="2">
        <f t="array" ref="AG74">IFERROR(SUMPRODUCT(TRANSPOSE(AA74:AB74),HITOS_ETAPAS!$C$16:$C$17),0)</f>
        <v>0</v>
      </c>
    </row>
    <row r="75" spans="1:33" x14ac:dyDescent="0.25">
      <c r="A75" s="2" t="s">
        <v>8</v>
      </c>
      <c r="B75" s="2" t="s">
        <v>329</v>
      </c>
      <c r="C75" s="2">
        <v>406064</v>
      </c>
      <c r="D75" s="2" t="s">
        <v>52</v>
      </c>
      <c r="E75" s="2" t="str">
        <f>IFERROR(VLOOKUP(C75,MAESTRA_PROYECTOS!C:V,20,0),"Sin información")</f>
        <v>No iniciado</v>
      </c>
      <c r="F75" s="2"/>
      <c r="G75" s="2"/>
      <c r="H75" s="2"/>
      <c r="I75" s="2"/>
      <c r="J75" s="2"/>
      <c r="K75" s="2"/>
      <c r="L75" s="2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2">
        <f t="shared" si="1"/>
        <v>0</v>
      </c>
      <c r="AD75" s="2">
        <f t="array" ref="AD75">IFERROR(SUMPRODUCT(TRANSPOSE(N75:P75),HITOS_ETAPAS!$C$3:$C$5),0)</f>
        <v>0</v>
      </c>
      <c r="AE75" s="2">
        <f t="array" ref="AE75">IFERROR(SUMPRODUCT(TRANSPOSE(Q75:R75),HITOS_ETAPAS!$C$6:$C$7),0)</f>
        <v>0</v>
      </c>
      <c r="AF75" s="2">
        <f t="array" ref="AF75">IFERROR(SUMPRODUCT(TRANSPOSE(S75:Z75),HITOS_ETAPAS!$C$8:$C$15),0)</f>
        <v>0</v>
      </c>
      <c r="AG75" s="2">
        <f t="array" ref="AG75">IFERROR(SUMPRODUCT(TRANSPOSE(AA75:AB75),HITOS_ETAPAS!$C$16:$C$17),0)</f>
        <v>0</v>
      </c>
    </row>
    <row r="76" spans="1:33" x14ac:dyDescent="0.25">
      <c r="A76" s="2" t="s">
        <v>10</v>
      </c>
      <c r="B76" s="2" t="s">
        <v>329</v>
      </c>
      <c r="C76" s="2">
        <v>402027</v>
      </c>
      <c r="D76" s="2" t="s">
        <v>53</v>
      </c>
      <c r="E76" s="2" t="str">
        <f>IFERROR(VLOOKUP(C76,MAESTRA_PROYECTOS!C:V,20,0),"Sin información")</f>
        <v>No iniciado</v>
      </c>
      <c r="F76" s="2"/>
      <c r="G76" s="2"/>
      <c r="H76" s="2"/>
      <c r="I76" s="2"/>
      <c r="J76" s="2"/>
      <c r="K76" s="2"/>
      <c r="L76" s="2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2">
        <f t="shared" si="1"/>
        <v>0</v>
      </c>
      <c r="AD76" s="2">
        <f t="array" ref="AD76">IFERROR(SUMPRODUCT(TRANSPOSE(N76:P76),HITOS_ETAPAS!$C$3:$C$5),0)</f>
        <v>0</v>
      </c>
      <c r="AE76" s="2">
        <f t="array" ref="AE76">IFERROR(SUMPRODUCT(TRANSPOSE(Q76:R76),HITOS_ETAPAS!$C$6:$C$7),0)</f>
        <v>0</v>
      </c>
      <c r="AF76" s="2">
        <f t="array" ref="AF76">IFERROR(SUMPRODUCT(TRANSPOSE(S76:Z76),HITOS_ETAPAS!$C$8:$C$15),0)</f>
        <v>0</v>
      </c>
      <c r="AG76" s="2">
        <f t="array" ref="AG76">IFERROR(SUMPRODUCT(TRANSPOSE(AA76:AB76),HITOS_ETAPAS!$C$16:$C$17),0)</f>
        <v>0</v>
      </c>
    </row>
    <row r="77" spans="1:33" x14ac:dyDescent="0.25">
      <c r="A77" s="2" t="s">
        <v>22</v>
      </c>
      <c r="B77" s="2" t="s">
        <v>185</v>
      </c>
      <c r="C77" s="2">
        <v>406059</v>
      </c>
      <c r="D77" s="2" t="s">
        <v>54</v>
      </c>
      <c r="E77" s="2" t="str">
        <f>IFERROR(VLOOKUP(C77,MAESTRA_PROYECTOS!C:V,20,0),"Sin información")</f>
        <v>No iniciado</v>
      </c>
      <c r="F77" s="2"/>
      <c r="G77" s="2"/>
      <c r="H77" s="2"/>
      <c r="I77" s="2"/>
      <c r="J77" s="2"/>
      <c r="K77" s="2"/>
      <c r="L77" s="2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2">
        <f t="shared" si="1"/>
        <v>0</v>
      </c>
      <c r="AD77" s="2">
        <f t="array" ref="AD77">IFERROR(SUMPRODUCT(TRANSPOSE(N77:P77),HITOS_ETAPAS!$C$3:$C$5),0)</f>
        <v>0</v>
      </c>
      <c r="AE77" s="2">
        <f t="array" ref="AE77">IFERROR(SUMPRODUCT(TRANSPOSE(Q77:R77),HITOS_ETAPAS!$C$6:$C$7),0)</f>
        <v>0</v>
      </c>
      <c r="AF77" s="2">
        <f t="array" ref="AF77">IFERROR(SUMPRODUCT(TRANSPOSE(S77:Z77),HITOS_ETAPAS!$C$8:$C$15),0)</f>
        <v>0</v>
      </c>
      <c r="AG77" s="2">
        <f t="array" ref="AG77">IFERROR(SUMPRODUCT(TRANSPOSE(AA77:AB77),HITOS_ETAPAS!$C$16:$C$17),0)</f>
        <v>0</v>
      </c>
    </row>
    <row r="78" spans="1:33" x14ac:dyDescent="0.25">
      <c r="A78" s="2" t="s">
        <v>10</v>
      </c>
      <c r="B78" s="2" t="s">
        <v>329</v>
      </c>
      <c r="C78" s="2">
        <v>406062</v>
      </c>
      <c r="D78" s="2" t="s">
        <v>55</v>
      </c>
      <c r="E78" s="2" t="str">
        <f>IFERROR(VLOOKUP(C78,MAESTRA_PROYECTOS!C:V,20,0),"Sin información")</f>
        <v>No iniciado</v>
      </c>
      <c r="F78" s="2"/>
      <c r="G78" s="2"/>
      <c r="H78" s="2"/>
      <c r="I78" s="2"/>
      <c r="J78" s="2"/>
      <c r="K78" s="2"/>
      <c r="L78" s="2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2">
        <f t="shared" si="1"/>
        <v>0</v>
      </c>
      <c r="AD78" s="2">
        <f t="array" ref="AD78">IFERROR(SUMPRODUCT(TRANSPOSE(N78:P78),HITOS_ETAPAS!$C$3:$C$5),0)</f>
        <v>0</v>
      </c>
      <c r="AE78" s="2">
        <f t="array" ref="AE78">IFERROR(SUMPRODUCT(TRANSPOSE(Q78:R78),HITOS_ETAPAS!$C$6:$C$7),0)</f>
        <v>0</v>
      </c>
      <c r="AF78" s="2">
        <f t="array" ref="AF78">IFERROR(SUMPRODUCT(TRANSPOSE(S78:Z78),HITOS_ETAPAS!$C$8:$C$15),0)</f>
        <v>0</v>
      </c>
      <c r="AG78" s="2">
        <f t="array" ref="AG78">IFERROR(SUMPRODUCT(TRANSPOSE(AA78:AB78),HITOS_ETAPAS!$C$16:$C$17),0)</f>
        <v>0</v>
      </c>
    </row>
    <row r="79" spans="1:33" x14ac:dyDescent="0.25">
      <c r="A79" s="2" t="s">
        <v>10</v>
      </c>
      <c r="B79" s="2" t="s">
        <v>329</v>
      </c>
      <c r="C79" s="2">
        <v>402028</v>
      </c>
      <c r="D79" s="2" t="s">
        <v>56</v>
      </c>
      <c r="E79" s="2" t="str">
        <f>IFERROR(VLOOKUP(C79,MAESTRA_PROYECTOS!C:V,20,0),"Sin información")</f>
        <v>No iniciado</v>
      </c>
      <c r="F79" s="2"/>
      <c r="G79" s="2"/>
      <c r="H79" s="2"/>
      <c r="I79" s="2"/>
      <c r="J79" s="2"/>
      <c r="K79" s="2"/>
      <c r="L79" s="2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2">
        <f t="shared" si="1"/>
        <v>0</v>
      </c>
      <c r="AD79" s="2">
        <f t="array" ref="AD79">IFERROR(SUMPRODUCT(TRANSPOSE(N79:P79),HITOS_ETAPAS!$C$3:$C$5),0)</f>
        <v>0</v>
      </c>
      <c r="AE79" s="2">
        <f t="array" ref="AE79">IFERROR(SUMPRODUCT(TRANSPOSE(Q79:R79),HITOS_ETAPAS!$C$6:$C$7),0)</f>
        <v>0</v>
      </c>
      <c r="AF79" s="2">
        <f t="array" ref="AF79">IFERROR(SUMPRODUCT(TRANSPOSE(S79:Z79),HITOS_ETAPAS!$C$8:$C$15),0)</f>
        <v>0</v>
      </c>
      <c r="AG79" s="2">
        <f t="array" ref="AG79">IFERROR(SUMPRODUCT(TRANSPOSE(AA79:AB79),HITOS_ETAPAS!$C$16:$C$17),0)</f>
        <v>0</v>
      </c>
    </row>
    <row r="80" spans="1:33" x14ac:dyDescent="0.25">
      <c r="A80" s="2" t="s">
        <v>16</v>
      </c>
      <c r="B80" s="2" t="s">
        <v>329</v>
      </c>
      <c r="C80" s="2">
        <v>402042</v>
      </c>
      <c r="D80" s="2" t="s">
        <v>57</v>
      </c>
      <c r="E80" s="2" t="str">
        <f>IFERROR(VLOOKUP(C80,MAESTRA_PROYECTOS!C:V,20,0),"Sin información")</f>
        <v>No iniciado</v>
      </c>
      <c r="F80" s="2"/>
      <c r="G80" s="2"/>
      <c r="H80" s="2"/>
      <c r="I80" s="2"/>
      <c r="J80" s="2"/>
      <c r="K80" s="2"/>
      <c r="L80" s="2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2">
        <f t="shared" si="1"/>
        <v>0</v>
      </c>
      <c r="AD80" s="2">
        <f t="array" ref="AD80">IFERROR(SUMPRODUCT(TRANSPOSE(N80:P80),HITOS_ETAPAS!$C$3:$C$5),0)</f>
        <v>0</v>
      </c>
      <c r="AE80" s="2">
        <f t="array" ref="AE80">IFERROR(SUMPRODUCT(TRANSPOSE(Q80:R80),HITOS_ETAPAS!$C$6:$C$7),0)</f>
        <v>0</v>
      </c>
      <c r="AF80" s="2">
        <f t="array" ref="AF80">IFERROR(SUMPRODUCT(TRANSPOSE(S80:Z80),HITOS_ETAPAS!$C$8:$C$15),0)</f>
        <v>0</v>
      </c>
      <c r="AG80" s="2">
        <f t="array" ref="AG80">IFERROR(SUMPRODUCT(TRANSPOSE(AA80:AB80),HITOS_ETAPAS!$C$16:$C$17),0)</f>
        <v>0</v>
      </c>
    </row>
    <row r="81" spans="1:33" x14ac:dyDescent="0.25">
      <c r="A81" s="2" t="s">
        <v>21</v>
      </c>
      <c r="B81" s="2" t="s">
        <v>329</v>
      </c>
      <c r="C81" s="2">
        <v>402043</v>
      </c>
      <c r="D81" s="2" t="s">
        <v>246</v>
      </c>
      <c r="E81" s="2" t="str">
        <f>IFERROR(VLOOKUP(C81,MAESTRA_PROYECTOS!C:V,20,0),"Sin información")</f>
        <v>No iniciado</v>
      </c>
      <c r="F81" s="2"/>
      <c r="G81" s="2"/>
      <c r="H81" s="2"/>
      <c r="I81" s="2"/>
      <c r="J81" s="2"/>
      <c r="K81" s="2"/>
      <c r="L81" s="2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  <c r="AB81" s="41"/>
      <c r="AC81" s="2">
        <f t="shared" si="1"/>
        <v>0</v>
      </c>
      <c r="AD81" s="2">
        <f t="array" ref="AD81">IFERROR(SUMPRODUCT(TRANSPOSE(N81:P81),HITOS_ETAPAS!$C$3:$C$5),0)</f>
        <v>0</v>
      </c>
      <c r="AE81" s="2">
        <f t="array" ref="AE81">IFERROR(SUMPRODUCT(TRANSPOSE(Q81:R81),HITOS_ETAPAS!$C$6:$C$7),0)</f>
        <v>0</v>
      </c>
      <c r="AF81" s="2">
        <f t="array" ref="AF81">IFERROR(SUMPRODUCT(TRANSPOSE(S81:Z81),HITOS_ETAPAS!$C$8:$C$15),0)</f>
        <v>0</v>
      </c>
      <c r="AG81" s="2">
        <f t="array" ref="AG81">IFERROR(SUMPRODUCT(TRANSPOSE(AA81:AB81),HITOS_ETAPAS!$C$16:$C$17),0)</f>
        <v>0</v>
      </c>
    </row>
  </sheetData>
  <autoFilter ref="A1:AB81"/>
  <hyperlinks>
    <hyperlink ref="F5" r:id="rId1"/>
    <hyperlink ref="F6" r:id="rId2"/>
    <hyperlink ref="F10" r:id="rId3"/>
    <hyperlink ref="F19" r:id="rId4"/>
    <hyperlink ref="F20" r:id="rId5"/>
    <hyperlink ref="F28" r:id="rId6"/>
    <hyperlink ref="F29" r:id="rId7"/>
    <hyperlink ref="F30" r:id="rId8"/>
    <hyperlink ref="F31" r:id="rId9"/>
    <hyperlink ref="F32" r:id="rId10"/>
    <hyperlink ref="F49" r:id="rId11"/>
    <hyperlink ref="F56" r:id="rId12"/>
    <hyperlink ref="F8" r:id="rId13"/>
    <hyperlink ref="F15" r:id="rId14"/>
    <hyperlink ref="F17" r:id="rId15"/>
    <hyperlink ref="F25" r:id="rId16"/>
    <hyperlink ref="F33" r:id="rId17"/>
    <hyperlink ref="F54" r:id="rId18"/>
    <hyperlink ref="F4" r:id="rId19"/>
    <hyperlink ref="F18" r:id="rId20"/>
    <hyperlink ref="F22:F23" r:id="rId21" display="\\192.168.10.14\ffie2\9 INFORME\Infor Mens\2019\32_MARZO_2019\INF EJE PROY\"/>
    <hyperlink ref="F27" r:id="rId22"/>
    <hyperlink ref="F22" r:id="rId23"/>
    <hyperlink ref="F23" r:id="rId24"/>
    <hyperlink ref="F39" r:id="rId2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0.79998168889431442"/>
  </sheetPr>
  <dimension ref="A1:C57"/>
  <sheetViews>
    <sheetView workbookViewId="0">
      <selection activeCell="B12" sqref="B12"/>
    </sheetView>
  </sheetViews>
  <sheetFormatPr baseColWidth="10" defaultRowHeight="15" x14ac:dyDescent="0.25"/>
  <cols>
    <col min="1" max="1" width="57.28515625" customWidth="1"/>
    <col min="2" max="2" width="48.28515625" customWidth="1"/>
    <col min="3" max="3" width="71.28515625" customWidth="1"/>
  </cols>
  <sheetData>
    <row r="1" spans="1:3" x14ac:dyDescent="0.25">
      <c r="A1" s="13" t="s">
        <v>190</v>
      </c>
      <c r="B1" s="13" t="s">
        <v>189</v>
      </c>
      <c r="C1" s="13" t="s">
        <v>330</v>
      </c>
    </row>
    <row r="2" spans="1:3" x14ac:dyDescent="0.25">
      <c r="A2" s="2" t="s">
        <v>327</v>
      </c>
      <c r="B2" s="14" t="s">
        <v>191</v>
      </c>
      <c r="C2" s="14" t="s">
        <v>340</v>
      </c>
    </row>
    <row r="3" spans="1:3" ht="30" x14ac:dyDescent="0.25">
      <c r="A3" s="2" t="s">
        <v>1</v>
      </c>
      <c r="B3" s="14" t="s">
        <v>332</v>
      </c>
      <c r="C3" s="14" t="s">
        <v>344</v>
      </c>
    </row>
    <row r="4" spans="1:3" ht="30" x14ac:dyDescent="0.25">
      <c r="A4" s="2" t="s">
        <v>148</v>
      </c>
      <c r="B4" s="14" t="s">
        <v>336</v>
      </c>
      <c r="C4" s="14" t="s">
        <v>340</v>
      </c>
    </row>
    <row r="5" spans="1:3" ht="30" x14ac:dyDescent="0.25">
      <c r="A5" s="2" t="s">
        <v>149</v>
      </c>
      <c r="B5" s="14" t="s">
        <v>341</v>
      </c>
      <c r="C5" s="14" t="s">
        <v>340</v>
      </c>
    </row>
    <row r="6" spans="1:3" ht="30" x14ac:dyDescent="0.25">
      <c r="A6" s="2" t="s">
        <v>23</v>
      </c>
      <c r="B6" s="14" t="s">
        <v>342</v>
      </c>
      <c r="C6" s="14" t="s">
        <v>340</v>
      </c>
    </row>
    <row r="7" spans="1:3" ht="30" x14ac:dyDescent="0.25">
      <c r="A7" s="2" t="s">
        <v>328</v>
      </c>
      <c r="B7" s="14" t="s">
        <v>343</v>
      </c>
      <c r="C7" s="14" t="s">
        <v>340</v>
      </c>
    </row>
    <row r="8" spans="1:3" ht="30" x14ac:dyDescent="0.25">
      <c r="A8" s="2" t="s">
        <v>150</v>
      </c>
      <c r="B8" s="14" t="s">
        <v>346</v>
      </c>
      <c r="C8" s="14" t="s">
        <v>345</v>
      </c>
    </row>
    <row r="9" spans="1:3" ht="45" x14ac:dyDescent="0.25">
      <c r="A9" s="2" t="s">
        <v>347</v>
      </c>
      <c r="B9" s="14" t="str">
        <f>CONCATENATE(A9," como aparece en el formato de cronogramas aprobado por el ministerio de educación y en su última versión")</f>
        <v>Fecha inicial Cimentación como aparece en el formato de cronogramas aprobado por el ministerio de educación y en su última versión</v>
      </c>
      <c r="C9" s="14" t="str">
        <f>CONCATENATE(A9, " en formato dd/mm/yyyy como aparece en Ejemplo formato cronograma.xlsx")</f>
        <v>Fecha inicial Cimentación en formato dd/mm/yyyy como aparece en Ejemplo formato cronograma.xlsx</v>
      </c>
    </row>
    <row r="10" spans="1:3" ht="45" x14ac:dyDescent="0.25">
      <c r="A10" s="2" t="s">
        <v>152</v>
      </c>
      <c r="B10" s="14" t="str">
        <f t="shared" ref="B10:B39" si="0">CONCATENATE(A10," como aparece en el formato de cronogramas aprobado por el ministerio de educación y en su última versión")</f>
        <v>Fecha inicial Estructura como aparece en el formato de cronogramas aprobado por el ministerio de educación y en su última versión</v>
      </c>
      <c r="C10" s="14" t="str">
        <f t="shared" ref="C10:C39" si="1">CONCATENATE(A10, " en formato dd/mm/yyyy como aparece en Ejemplo formato cronograma.xlsx")</f>
        <v>Fecha inicial Estructura en formato dd/mm/yyyy como aparece en Ejemplo formato cronograma.xlsx</v>
      </c>
    </row>
    <row r="11" spans="1:3" ht="60" x14ac:dyDescent="0.25">
      <c r="A11" s="2" t="s">
        <v>153</v>
      </c>
      <c r="B11" s="14" t="str">
        <f t="shared" si="0"/>
        <v>Fecha inicial Mampostería, prefabricados y elementos no estructurales en concreto. como aparece en el formato de cronogramas aprobado por el ministerio de educación y en su última versión</v>
      </c>
      <c r="C11" s="14" t="str">
        <f t="shared" si="1"/>
        <v>Fecha inicial Mampostería, prefabricados y elementos no estructurales en concreto. en formato dd/mm/yyyy como aparece en Ejemplo formato cronograma.xlsx</v>
      </c>
    </row>
    <row r="12" spans="1:3" ht="60" x14ac:dyDescent="0.25">
      <c r="A12" s="2" t="s">
        <v>154</v>
      </c>
      <c r="B12" s="14" t="str">
        <f t="shared" si="0"/>
        <v>Fecha inicial Instalaciones Hidrosanitarias y  a Gas como aparece en el formato de cronogramas aprobado por el ministerio de educación y en su última versión</v>
      </c>
      <c r="C12" s="14" t="str">
        <f t="shared" si="1"/>
        <v>Fecha inicial Instalaciones Hidrosanitarias y  a Gas en formato dd/mm/yyyy como aparece en Ejemplo formato cronograma.xlsx</v>
      </c>
    </row>
    <row r="13" spans="1:3" ht="60" x14ac:dyDescent="0.25">
      <c r="A13" s="2" t="s">
        <v>155</v>
      </c>
      <c r="B13" s="14" t="str">
        <f t="shared" si="0"/>
        <v>Fecha inicial Instalaciones Eléctricas, Telefónicas y Comunicaciones  como aparece en el formato de cronogramas aprobado por el ministerio de educación y en su última versión</v>
      </c>
      <c r="C13" s="14" t="str">
        <f t="shared" si="1"/>
        <v>Fecha inicial Instalaciones Eléctricas, Telefónicas y Comunicaciones  en formato dd/mm/yyyy como aparece en Ejemplo formato cronograma.xlsx</v>
      </c>
    </row>
    <row r="14" spans="1:3" ht="45" x14ac:dyDescent="0.25">
      <c r="A14" s="2" t="s">
        <v>156</v>
      </c>
      <c r="B14" s="14" t="str">
        <f t="shared" si="0"/>
        <v>Fecha inicial Pañetes como aparece en el formato de cronogramas aprobado por el ministerio de educación y en su última versión</v>
      </c>
      <c r="C14" s="14" t="str">
        <f t="shared" si="1"/>
        <v>Fecha inicial Pañetes en formato dd/mm/yyyy como aparece en Ejemplo formato cronograma.xlsx</v>
      </c>
    </row>
    <row r="15" spans="1:3" ht="45" x14ac:dyDescent="0.25">
      <c r="A15" s="2" t="s">
        <v>157</v>
      </c>
      <c r="B15" s="14" t="str">
        <f t="shared" si="0"/>
        <v>Fecha inicial Enchapes como aparece en el formato de cronogramas aprobado por el ministerio de educación y en su última versión</v>
      </c>
      <c r="C15" s="14" t="str">
        <f t="shared" si="1"/>
        <v>Fecha inicial Enchapes en formato dd/mm/yyyy como aparece en Ejemplo formato cronograma.xlsx</v>
      </c>
    </row>
    <row r="16" spans="1:3" ht="45" x14ac:dyDescent="0.25">
      <c r="A16" s="2" t="s">
        <v>158</v>
      </c>
      <c r="B16" s="14" t="str">
        <f t="shared" si="0"/>
        <v>Fecha inicial Pisos como aparece en el formato de cronogramas aprobado por el ministerio de educación y en su última versión</v>
      </c>
      <c r="C16" s="14" t="str">
        <f t="shared" si="1"/>
        <v>Fecha inicial Pisos en formato dd/mm/yyyy como aparece en Ejemplo formato cronograma.xlsx</v>
      </c>
    </row>
    <row r="17" spans="1:3" ht="45" x14ac:dyDescent="0.25">
      <c r="A17" s="2" t="s">
        <v>159</v>
      </c>
      <c r="B17" s="14" t="str">
        <f t="shared" si="0"/>
        <v>Fecha inicial Cubierta e Impermeabilizaciones  como aparece en el formato de cronogramas aprobado por el ministerio de educación y en su última versión</v>
      </c>
      <c r="C17" s="14" t="str">
        <f t="shared" si="1"/>
        <v>Fecha inicial Cubierta e Impermeabilizaciones  en formato dd/mm/yyyy como aparece en Ejemplo formato cronograma.xlsx</v>
      </c>
    </row>
    <row r="18" spans="1:3" ht="45" x14ac:dyDescent="0.25">
      <c r="A18" s="2" t="s">
        <v>160</v>
      </c>
      <c r="B18" s="14" t="str">
        <f t="shared" si="0"/>
        <v>Fecha inicial Carpintería Metálica como aparece en el formato de cronogramas aprobado por el ministerio de educación y en su última versión</v>
      </c>
      <c r="C18" s="14" t="str">
        <f t="shared" si="1"/>
        <v>Fecha inicial Carpintería Metálica en formato dd/mm/yyyy como aparece en Ejemplo formato cronograma.xlsx</v>
      </c>
    </row>
    <row r="19" spans="1:3" ht="45" x14ac:dyDescent="0.25">
      <c r="A19" s="2" t="s">
        <v>161</v>
      </c>
      <c r="B19" s="14" t="str">
        <f t="shared" si="0"/>
        <v>Fecha inicial Carpintería en Madera  como aparece en el formato de cronogramas aprobado por el ministerio de educación y en su última versión</v>
      </c>
      <c r="C19" s="14" t="str">
        <f t="shared" si="1"/>
        <v>Fecha inicial Carpintería en Madera  en formato dd/mm/yyyy como aparece en Ejemplo formato cronograma.xlsx</v>
      </c>
    </row>
    <row r="20" spans="1:3" ht="60" x14ac:dyDescent="0.25">
      <c r="A20" s="2" t="s">
        <v>162</v>
      </c>
      <c r="B20" s="14" t="str">
        <f t="shared" si="0"/>
        <v>Fecha inicial Cielorrasos, Divisiones, Aparatos sanitarios y Accesorios como aparece en el formato de cronogramas aprobado por el ministerio de educación y en su última versión</v>
      </c>
      <c r="C20" s="14" t="str">
        <f t="shared" si="1"/>
        <v>Fecha inicial Cielorrasos, Divisiones, Aparatos sanitarios y Accesorios en formato dd/mm/yyyy como aparece en Ejemplo formato cronograma.xlsx</v>
      </c>
    </row>
    <row r="21" spans="1:3" ht="60" x14ac:dyDescent="0.25">
      <c r="A21" s="2" t="s">
        <v>163</v>
      </c>
      <c r="B21" s="14" t="str">
        <f t="shared" si="0"/>
        <v>Fecha inicial Pintura, Cerraduras, Vidrios y Espejos como aparece en el formato de cronogramas aprobado por el ministerio de educación y en su última versión</v>
      </c>
      <c r="C21" s="14" t="str">
        <f t="shared" si="1"/>
        <v>Fecha inicial Pintura, Cerraduras, Vidrios y Espejos en formato dd/mm/yyyy como aparece en Ejemplo formato cronograma.xlsx</v>
      </c>
    </row>
    <row r="22" spans="1:3" ht="45" x14ac:dyDescent="0.25">
      <c r="A22" s="2" t="s">
        <v>164</v>
      </c>
      <c r="B22" s="14" t="str">
        <f t="shared" si="0"/>
        <v>Fecha inicial Obras exteriores  como aparece en el formato de cronogramas aprobado por el ministerio de educación y en su última versión</v>
      </c>
      <c r="C22" s="14" t="str">
        <f t="shared" si="1"/>
        <v>Fecha inicial Obras exteriores  en formato dd/mm/yyyy como aparece en Ejemplo formato cronograma.xlsx</v>
      </c>
    </row>
    <row r="23" spans="1:3" ht="45" x14ac:dyDescent="0.25">
      <c r="A23" s="2" t="s">
        <v>165</v>
      </c>
      <c r="B23" s="14" t="str">
        <f t="shared" si="0"/>
        <v>Fecha inicial Aseo y Varios  como aparece en el formato de cronogramas aprobado por el ministerio de educación y en su última versión</v>
      </c>
      <c r="C23" s="14" t="str">
        <f t="shared" si="1"/>
        <v>Fecha inicial Aseo y Varios  en formato dd/mm/yyyy como aparece en Ejemplo formato cronograma.xlsx</v>
      </c>
    </row>
    <row r="24" spans="1:3" ht="45" x14ac:dyDescent="0.25">
      <c r="A24" s="2" t="s">
        <v>166</v>
      </c>
      <c r="B24" s="14" t="str">
        <f t="shared" si="0"/>
        <v>Fecha fin Preliminares como aparece en el formato de cronogramas aprobado por el ministerio de educación y en su última versión</v>
      </c>
      <c r="C24" s="14" t="str">
        <f t="shared" si="1"/>
        <v>Fecha fin Preliminares en formato dd/mm/yyyy como aparece en Ejemplo formato cronograma.xlsx</v>
      </c>
    </row>
    <row r="25" spans="1:3" ht="45" x14ac:dyDescent="0.25">
      <c r="A25" s="2" t="s">
        <v>167</v>
      </c>
      <c r="B25" s="14" t="str">
        <f t="shared" si="0"/>
        <v>Fecha fin Cimentación  como aparece en el formato de cronogramas aprobado por el ministerio de educación y en su última versión</v>
      </c>
      <c r="C25" s="14" t="str">
        <f t="shared" si="1"/>
        <v>Fecha fin Cimentación  en formato dd/mm/yyyy como aparece en Ejemplo formato cronograma.xlsx</v>
      </c>
    </row>
    <row r="26" spans="1:3" ht="45" x14ac:dyDescent="0.25">
      <c r="A26" s="2" t="s">
        <v>168</v>
      </c>
      <c r="B26" s="14" t="str">
        <f t="shared" si="0"/>
        <v>Fecha fin Estructura como aparece en el formato de cronogramas aprobado por el ministerio de educación y en su última versión</v>
      </c>
      <c r="C26" s="14" t="str">
        <f t="shared" si="1"/>
        <v>Fecha fin Estructura en formato dd/mm/yyyy como aparece en Ejemplo formato cronograma.xlsx</v>
      </c>
    </row>
    <row r="27" spans="1:3" ht="60" x14ac:dyDescent="0.25">
      <c r="A27" s="2" t="s">
        <v>169</v>
      </c>
      <c r="B27" s="14" t="str">
        <f t="shared" si="0"/>
        <v>Fecha fin Mampostería, prefabricados y elementos no estructurales en concreto. como aparece en el formato de cronogramas aprobado por el ministerio de educación y en su última versión</v>
      </c>
      <c r="C27" s="14" t="str">
        <f t="shared" si="1"/>
        <v>Fecha fin Mampostería, prefabricados y elementos no estructurales en concreto. en formato dd/mm/yyyy como aparece en Ejemplo formato cronograma.xlsx</v>
      </c>
    </row>
    <row r="28" spans="1:3" ht="45" x14ac:dyDescent="0.25">
      <c r="A28" s="2" t="s">
        <v>170</v>
      </c>
      <c r="B28" s="14" t="str">
        <f t="shared" si="0"/>
        <v>Fecha fin Instalaciones Hidrosanitarias y  a Gas como aparece en el formato de cronogramas aprobado por el ministerio de educación y en su última versión</v>
      </c>
      <c r="C28" s="14" t="str">
        <f t="shared" si="1"/>
        <v>Fecha fin Instalaciones Hidrosanitarias y  a Gas en formato dd/mm/yyyy como aparece en Ejemplo formato cronograma.xlsx</v>
      </c>
    </row>
    <row r="29" spans="1:3" ht="60" x14ac:dyDescent="0.25">
      <c r="A29" s="2" t="s">
        <v>171</v>
      </c>
      <c r="B29" s="14" t="str">
        <f t="shared" si="0"/>
        <v>Fecha fin Instalaciones Eléctricas, Telefónicas y Comunicaciones  como aparece en el formato de cronogramas aprobado por el ministerio de educación y en su última versión</v>
      </c>
      <c r="C29" s="14" t="str">
        <f t="shared" si="1"/>
        <v>Fecha fin Instalaciones Eléctricas, Telefónicas y Comunicaciones  en formato dd/mm/yyyy como aparece en Ejemplo formato cronograma.xlsx</v>
      </c>
    </row>
    <row r="30" spans="1:3" ht="45" x14ac:dyDescent="0.25">
      <c r="A30" s="2" t="s">
        <v>172</v>
      </c>
      <c r="B30" s="14" t="str">
        <f t="shared" si="0"/>
        <v>Fecha fin Pañetes como aparece en el formato de cronogramas aprobado por el ministerio de educación y en su última versión</v>
      </c>
      <c r="C30" s="14" t="str">
        <f t="shared" si="1"/>
        <v>Fecha fin Pañetes en formato dd/mm/yyyy como aparece en Ejemplo formato cronograma.xlsx</v>
      </c>
    </row>
    <row r="31" spans="1:3" ht="45" x14ac:dyDescent="0.25">
      <c r="A31" s="2" t="s">
        <v>173</v>
      </c>
      <c r="B31" s="14" t="str">
        <f t="shared" si="0"/>
        <v>Fecha fin Enchapes como aparece en el formato de cronogramas aprobado por el ministerio de educación y en su última versión</v>
      </c>
      <c r="C31" s="14" t="str">
        <f t="shared" si="1"/>
        <v>Fecha fin Enchapes en formato dd/mm/yyyy como aparece en Ejemplo formato cronograma.xlsx</v>
      </c>
    </row>
    <row r="32" spans="1:3" ht="45" x14ac:dyDescent="0.25">
      <c r="A32" s="2" t="s">
        <v>174</v>
      </c>
      <c r="B32" s="14" t="str">
        <f t="shared" si="0"/>
        <v>Fecha fin Pisos como aparece en el formato de cronogramas aprobado por el ministerio de educación y en su última versión</v>
      </c>
      <c r="C32" s="14" t="str">
        <f t="shared" si="1"/>
        <v>Fecha fin Pisos en formato dd/mm/yyyy como aparece en Ejemplo formato cronograma.xlsx</v>
      </c>
    </row>
    <row r="33" spans="1:3" ht="45" x14ac:dyDescent="0.25">
      <c r="A33" s="2" t="s">
        <v>175</v>
      </c>
      <c r="B33" s="14" t="str">
        <f t="shared" si="0"/>
        <v>Fecha fin Cubierta e Impermeabilizaciones  como aparece en el formato de cronogramas aprobado por el ministerio de educación y en su última versión</v>
      </c>
      <c r="C33" s="14" t="str">
        <f t="shared" si="1"/>
        <v>Fecha fin Cubierta e Impermeabilizaciones  en formato dd/mm/yyyy como aparece en Ejemplo formato cronograma.xlsx</v>
      </c>
    </row>
    <row r="34" spans="1:3" ht="45" x14ac:dyDescent="0.25">
      <c r="A34" s="2" t="s">
        <v>176</v>
      </c>
      <c r="B34" s="14" t="str">
        <f t="shared" si="0"/>
        <v>Fecha fin Carpintería Metálica como aparece en el formato de cronogramas aprobado por el ministerio de educación y en su última versión</v>
      </c>
      <c r="C34" s="14" t="str">
        <f t="shared" si="1"/>
        <v>Fecha fin Carpintería Metálica en formato dd/mm/yyyy como aparece en Ejemplo formato cronograma.xlsx</v>
      </c>
    </row>
    <row r="35" spans="1:3" ht="45" x14ac:dyDescent="0.25">
      <c r="A35" s="2" t="s">
        <v>177</v>
      </c>
      <c r="B35" s="14" t="str">
        <f t="shared" si="0"/>
        <v>Fecha fin Carpintería en Madera  como aparece en el formato de cronogramas aprobado por el ministerio de educación y en su última versión</v>
      </c>
      <c r="C35" s="14" t="str">
        <f t="shared" si="1"/>
        <v>Fecha fin Carpintería en Madera  en formato dd/mm/yyyy como aparece en Ejemplo formato cronograma.xlsx</v>
      </c>
    </row>
    <row r="36" spans="1:3" ht="60" x14ac:dyDescent="0.25">
      <c r="A36" s="2" t="s">
        <v>178</v>
      </c>
      <c r="B36" s="14" t="str">
        <f t="shared" si="0"/>
        <v>Fecha fin Cielorrasos, Divisiones, Aparatos sanitarios y Accesorios como aparece en el formato de cronogramas aprobado por el ministerio de educación y en su última versión</v>
      </c>
      <c r="C36" s="14" t="str">
        <f t="shared" si="1"/>
        <v>Fecha fin Cielorrasos, Divisiones, Aparatos sanitarios y Accesorios en formato dd/mm/yyyy como aparece en Ejemplo formato cronograma.xlsx</v>
      </c>
    </row>
    <row r="37" spans="1:3" ht="60" x14ac:dyDescent="0.25">
      <c r="A37" s="2" t="s">
        <v>179</v>
      </c>
      <c r="B37" s="14" t="str">
        <f t="shared" si="0"/>
        <v>Fecha fin Pintura, Cerraduras, Vidrios y Espejos como aparece en el formato de cronogramas aprobado por el ministerio de educación y en su última versión</v>
      </c>
      <c r="C37" s="14" t="str">
        <f t="shared" si="1"/>
        <v>Fecha fin Pintura, Cerraduras, Vidrios y Espejos en formato dd/mm/yyyy como aparece en Ejemplo formato cronograma.xlsx</v>
      </c>
    </row>
    <row r="38" spans="1:3" ht="45" x14ac:dyDescent="0.25">
      <c r="A38" s="2" t="s">
        <v>180</v>
      </c>
      <c r="B38" s="14" t="str">
        <f t="shared" si="0"/>
        <v>Fecha fin Obras exteriores  como aparece en el formato de cronogramas aprobado por el ministerio de educación y en su última versión</v>
      </c>
      <c r="C38" s="14" t="str">
        <f t="shared" si="1"/>
        <v>Fecha fin Obras exteriores  en formato dd/mm/yyyy como aparece en Ejemplo formato cronograma.xlsx</v>
      </c>
    </row>
    <row r="39" spans="1:3" ht="45" x14ac:dyDescent="0.25">
      <c r="A39" s="2" t="s">
        <v>181</v>
      </c>
      <c r="B39" s="14" t="str">
        <f t="shared" si="0"/>
        <v>Fecha fin Aseo y Varios  como aparece en el formato de cronogramas aprobado por el ministerio de educación y en su última versión</v>
      </c>
      <c r="C39" s="14" t="str">
        <f t="shared" si="1"/>
        <v>Fecha fin Aseo y Varios  en formato dd/mm/yyyy como aparece en Ejemplo formato cronograma.xlsx</v>
      </c>
    </row>
    <row r="40" spans="1:3" ht="30" x14ac:dyDescent="0.25">
      <c r="A40" s="2" t="s">
        <v>348</v>
      </c>
      <c r="B40" s="14" t="s">
        <v>364</v>
      </c>
      <c r="C40" s="14" t="s">
        <v>363</v>
      </c>
    </row>
    <row r="41" spans="1:3" ht="30" x14ac:dyDescent="0.25">
      <c r="A41" s="2" t="s">
        <v>349</v>
      </c>
      <c r="B41" s="14" t="s">
        <v>365</v>
      </c>
      <c r="C41" s="14" t="s">
        <v>363</v>
      </c>
    </row>
    <row r="42" spans="1:3" ht="45" x14ac:dyDescent="0.25">
      <c r="A42" s="2" t="s">
        <v>350</v>
      </c>
      <c r="B42" s="14" t="s">
        <v>377</v>
      </c>
      <c r="C42" s="14" t="s">
        <v>363</v>
      </c>
    </row>
    <row r="43" spans="1:3" ht="30" x14ac:dyDescent="0.25">
      <c r="A43" s="2" t="s">
        <v>351</v>
      </c>
      <c r="B43" s="14" t="s">
        <v>366</v>
      </c>
      <c r="C43" s="14" t="s">
        <v>363</v>
      </c>
    </row>
    <row r="44" spans="1:3" ht="30" x14ac:dyDescent="0.25">
      <c r="A44" s="2" t="s">
        <v>352</v>
      </c>
      <c r="B44" s="14" t="s">
        <v>367</v>
      </c>
      <c r="C44" s="14" t="s">
        <v>363</v>
      </c>
    </row>
    <row r="45" spans="1:3" ht="45" x14ac:dyDescent="0.25">
      <c r="A45" s="2" t="s">
        <v>353</v>
      </c>
      <c r="B45" s="14" t="s">
        <v>378</v>
      </c>
      <c r="C45" s="14" t="s">
        <v>363</v>
      </c>
    </row>
    <row r="46" spans="1:3" ht="30" x14ac:dyDescent="0.25">
      <c r="A46" s="2" t="s">
        <v>354</v>
      </c>
      <c r="B46" s="14" t="s">
        <v>368</v>
      </c>
      <c r="C46" s="14" t="s">
        <v>363</v>
      </c>
    </row>
    <row r="47" spans="1:3" ht="30" x14ac:dyDescent="0.25">
      <c r="A47" s="2" t="s">
        <v>355</v>
      </c>
      <c r="B47" s="14" t="s">
        <v>369</v>
      </c>
      <c r="C47" s="14" t="s">
        <v>363</v>
      </c>
    </row>
    <row r="48" spans="1:3" ht="45" x14ac:dyDescent="0.25">
      <c r="A48" s="2" t="s">
        <v>356</v>
      </c>
      <c r="B48" s="14" t="s">
        <v>379</v>
      </c>
      <c r="C48" s="14" t="s">
        <v>363</v>
      </c>
    </row>
    <row r="49" spans="1:3" ht="30" x14ac:dyDescent="0.25">
      <c r="A49" s="2" t="s">
        <v>357</v>
      </c>
      <c r="B49" s="14" t="s">
        <v>370</v>
      </c>
      <c r="C49" s="14" t="s">
        <v>363</v>
      </c>
    </row>
    <row r="50" spans="1:3" ht="30" x14ac:dyDescent="0.25">
      <c r="A50" s="2" t="s">
        <v>358</v>
      </c>
      <c r="B50" s="14" t="s">
        <v>371</v>
      </c>
      <c r="C50" s="14" t="s">
        <v>363</v>
      </c>
    </row>
    <row r="51" spans="1:3" ht="45" x14ac:dyDescent="0.25">
      <c r="A51" s="2" t="s">
        <v>359</v>
      </c>
      <c r="B51" s="14" t="s">
        <v>380</v>
      </c>
      <c r="C51" s="14" t="s">
        <v>363</v>
      </c>
    </row>
    <row r="52" spans="1:3" ht="30" x14ac:dyDescent="0.25">
      <c r="A52" s="2" t="s">
        <v>360</v>
      </c>
      <c r="B52" s="14" t="s">
        <v>372</v>
      </c>
      <c r="C52" s="14" t="s">
        <v>363</v>
      </c>
    </row>
    <row r="53" spans="1:3" ht="30" x14ac:dyDescent="0.25">
      <c r="A53" s="2" t="s">
        <v>361</v>
      </c>
      <c r="B53" s="14" t="s">
        <v>373</v>
      </c>
      <c r="C53" s="14" t="s">
        <v>363</v>
      </c>
    </row>
    <row r="54" spans="1:3" ht="45" x14ac:dyDescent="0.25">
      <c r="A54" s="2" t="s">
        <v>362</v>
      </c>
      <c r="B54" s="14" t="s">
        <v>381</v>
      </c>
      <c r="C54" s="14" t="s">
        <v>363</v>
      </c>
    </row>
    <row r="55" spans="1:3" ht="30" x14ac:dyDescent="0.25">
      <c r="A55" s="2" t="s">
        <v>182</v>
      </c>
      <c r="B55" s="14" t="s">
        <v>374</v>
      </c>
      <c r="C55" s="14" t="s">
        <v>363</v>
      </c>
    </row>
    <row r="56" spans="1:3" ht="45" x14ac:dyDescent="0.25">
      <c r="A56" s="2" t="s">
        <v>183</v>
      </c>
      <c r="B56" s="14" t="s">
        <v>375</v>
      </c>
      <c r="C56" s="14" t="s">
        <v>363</v>
      </c>
    </row>
    <row r="57" spans="1:3" ht="45" x14ac:dyDescent="0.25">
      <c r="A57" s="2" t="s">
        <v>184</v>
      </c>
      <c r="B57" s="14" t="s">
        <v>376</v>
      </c>
      <c r="C57" s="14" t="s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BD56"/>
  <sheetViews>
    <sheetView tabSelected="1" workbookViewId="0">
      <pane xSplit="5" ySplit="1" topLeftCell="F2" activePane="bottomRight" state="frozen"/>
      <selection activeCell="G14" sqref="G14"/>
      <selection pane="topRight" activeCell="G14" sqref="G14"/>
      <selection pane="bottomLeft" activeCell="G14" sqref="G14"/>
      <selection pane="bottomRight"/>
    </sheetView>
  </sheetViews>
  <sheetFormatPr baseColWidth="10" defaultRowHeight="15" x14ac:dyDescent="0.25"/>
  <cols>
    <col min="3" max="3" width="15.28515625" customWidth="1"/>
    <col min="5" max="5" width="22" customWidth="1"/>
    <col min="6" max="6" width="22.140625" customWidth="1"/>
    <col min="7" max="7" width="15.140625" customWidth="1"/>
    <col min="8" max="8" width="14.5703125" customWidth="1"/>
    <col min="9" max="9" width="15.85546875" customWidth="1"/>
    <col min="10" max="10" width="21.7109375" customWidth="1"/>
    <col min="11" max="11" width="17.85546875" customWidth="1"/>
    <col min="12" max="12" width="19.140625" customWidth="1"/>
    <col min="26" max="26" width="19.42578125" customWidth="1"/>
    <col min="27" max="27" width="15.5703125" customWidth="1"/>
    <col min="28" max="28" width="19.42578125" customWidth="1"/>
  </cols>
  <sheetData>
    <row r="1" spans="1:56" ht="126" x14ac:dyDescent="0.25">
      <c r="A1" s="33" t="s">
        <v>327</v>
      </c>
      <c r="B1" s="33" t="s">
        <v>1</v>
      </c>
      <c r="C1" s="33" t="s">
        <v>148</v>
      </c>
      <c r="D1" s="33" t="s">
        <v>149</v>
      </c>
      <c r="E1" s="33" t="s">
        <v>23</v>
      </c>
      <c r="F1" s="34" t="s">
        <v>328</v>
      </c>
      <c r="G1" s="33" t="s">
        <v>150</v>
      </c>
      <c r="H1" s="33" t="s">
        <v>151</v>
      </c>
      <c r="I1" s="33" t="s">
        <v>152</v>
      </c>
      <c r="J1" s="33" t="s">
        <v>153</v>
      </c>
      <c r="K1" s="33" t="s">
        <v>154</v>
      </c>
      <c r="L1" s="33" t="s">
        <v>155</v>
      </c>
      <c r="M1" s="33" t="s">
        <v>156</v>
      </c>
      <c r="N1" s="33" t="s">
        <v>157</v>
      </c>
      <c r="O1" s="33" t="s">
        <v>158</v>
      </c>
      <c r="P1" s="33" t="s">
        <v>159</v>
      </c>
      <c r="Q1" s="33" t="s">
        <v>160</v>
      </c>
      <c r="R1" s="33" t="s">
        <v>161</v>
      </c>
      <c r="S1" s="33" t="s">
        <v>162</v>
      </c>
      <c r="T1" s="33" t="s">
        <v>163</v>
      </c>
      <c r="U1" s="33" t="s">
        <v>164</v>
      </c>
      <c r="V1" s="33" t="s">
        <v>165</v>
      </c>
      <c r="W1" s="33" t="s">
        <v>166</v>
      </c>
      <c r="X1" s="33" t="s">
        <v>167</v>
      </c>
      <c r="Y1" s="33" t="s">
        <v>168</v>
      </c>
      <c r="Z1" s="33" t="s">
        <v>169</v>
      </c>
      <c r="AA1" s="33" t="s">
        <v>170</v>
      </c>
      <c r="AB1" s="33" t="s">
        <v>171</v>
      </c>
      <c r="AC1" s="33" t="s">
        <v>172</v>
      </c>
      <c r="AD1" s="33" t="s">
        <v>173</v>
      </c>
      <c r="AE1" s="33" t="s">
        <v>174</v>
      </c>
      <c r="AF1" s="33" t="s">
        <v>175</v>
      </c>
      <c r="AG1" s="33" t="s">
        <v>176</v>
      </c>
      <c r="AH1" s="33" t="s">
        <v>177</v>
      </c>
      <c r="AI1" s="33" t="s">
        <v>178</v>
      </c>
      <c r="AJ1" s="33" t="s">
        <v>179</v>
      </c>
      <c r="AK1" s="33" t="s">
        <v>180</v>
      </c>
      <c r="AL1" s="33" t="s">
        <v>181</v>
      </c>
      <c r="AM1" s="35" t="s">
        <v>348</v>
      </c>
      <c r="AN1" s="35" t="s">
        <v>349</v>
      </c>
      <c r="AO1" s="33" t="s">
        <v>350</v>
      </c>
      <c r="AP1" s="35" t="s">
        <v>351</v>
      </c>
      <c r="AQ1" s="35" t="s">
        <v>352</v>
      </c>
      <c r="AR1" s="33" t="s">
        <v>353</v>
      </c>
      <c r="AS1" s="35" t="s">
        <v>354</v>
      </c>
      <c r="AT1" s="35" t="s">
        <v>355</v>
      </c>
      <c r="AU1" s="33" t="s">
        <v>356</v>
      </c>
      <c r="AV1" s="35" t="s">
        <v>357</v>
      </c>
      <c r="AW1" s="35" t="s">
        <v>358</v>
      </c>
      <c r="AX1" s="33" t="s">
        <v>359</v>
      </c>
      <c r="AY1" s="35" t="s">
        <v>360</v>
      </c>
      <c r="AZ1" s="35" t="s">
        <v>361</v>
      </c>
      <c r="BA1" s="33" t="s">
        <v>362</v>
      </c>
      <c r="BB1" s="35" t="s">
        <v>182</v>
      </c>
      <c r="BC1" s="35" t="s">
        <v>183</v>
      </c>
      <c r="BD1" s="33" t="s">
        <v>184</v>
      </c>
    </row>
    <row r="2" spans="1:56" ht="31.5" x14ac:dyDescent="0.25">
      <c r="A2" s="16" t="s">
        <v>11</v>
      </c>
      <c r="B2" s="17">
        <v>201001</v>
      </c>
      <c r="C2" s="18" t="s">
        <v>185</v>
      </c>
      <c r="D2" s="18" t="s">
        <v>11</v>
      </c>
      <c r="E2" s="16" t="s">
        <v>241</v>
      </c>
      <c r="F2" s="19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8">
        <f>MIN(G2)</f>
        <v>0</v>
      </c>
      <c r="AN2" s="8">
        <f>MAX(W2)</f>
        <v>0</v>
      </c>
      <c r="AO2" s="2">
        <f>AN2-AM2</f>
        <v>0</v>
      </c>
      <c r="AP2" s="8">
        <f>MIN(H2:J2)</f>
        <v>0</v>
      </c>
      <c r="AQ2" s="8">
        <f>MAX(X2:Z2)</f>
        <v>0</v>
      </c>
      <c r="AR2" s="2">
        <f>AQ2-AP2</f>
        <v>0</v>
      </c>
      <c r="AS2" s="8">
        <f>MIN(K2:L2)</f>
        <v>0</v>
      </c>
      <c r="AT2" s="8">
        <f>MAX(AA2:AB2)</f>
        <v>0</v>
      </c>
      <c r="AU2" s="2">
        <f t="shared" ref="AU2:AU56" si="0">AT2-AS2</f>
        <v>0</v>
      </c>
      <c r="AV2" s="8">
        <f>MIN(M2:T2)</f>
        <v>0</v>
      </c>
      <c r="AW2" s="8">
        <f>MAX(AC2:AJ2)</f>
        <v>0</v>
      </c>
      <c r="AX2" s="2">
        <f t="shared" ref="AX2:AX56" si="1">AW2-AV2</f>
        <v>0</v>
      </c>
      <c r="AY2" s="8">
        <f>MIN(U2:V2)</f>
        <v>0</v>
      </c>
      <c r="AZ2" s="8">
        <f>MAX(AK2:AL2)</f>
        <v>0</v>
      </c>
      <c r="BA2" s="2">
        <f t="shared" ref="BA2:BA56" si="2">AZ2-AY2</f>
        <v>0</v>
      </c>
      <c r="BB2" s="8">
        <f>MIN(G2:V2)</f>
        <v>0</v>
      </c>
      <c r="BC2" s="8">
        <f>MAX(W2:AL2)</f>
        <v>0</v>
      </c>
      <c r="BD2" s="2">
        <f t="shared" ref="BD2:BD56" si="3">BC2-BB2</f>
        <v>0</v>
      </c>
    </row>
    <row r="3" spans="1:56" ht="15.75" x14ac:dyDescent="0.25">
      <c r="A3" s="16" t="s">
        <v>11</v>
      </c>
      <c r="B3" s="17">
        <v>406001</v>
      </c>
      <c r="C3" s="18" t="s">
        <v>185</v>
      </c>
      <c r="D3" s="18" t="s">
        <v>11</v>
      </c>
      <c r="E3" s="16" t="s">
        <v>242</v>
      </c>
      <c r="F3" s="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8">
        <f t="shared" ref="AM3:AM56" si="4">MIN(G3)</f>
        <v>0</v>
      </c>
      <c r="AN3" s="8">
        <f t="shared" ref="AN3:AN56" si="5">MAX(W3)</f>
        <v>0</v>
      </c>
      <c r="AO3" s="2">
        <f t="shared" ref="AO3:AO56" si="6">AN3-AM3</f>
        <v>0</v>
      </c>
      <c r="AP3" s="8">
        <f t="shared" ref="AP3:AP56" si="7">MIN(H3:J3)</f>
        <v>0</v>
      </c>
      <c r="AQ3" s="8">
        <f t="shared" ref="AQ3:AQ56" si="8">MAX(X3:Z3)</f>
        <v>0</v>
      </c>
      <c r="AR3" s="2">
        <f t="shared" ref="AR3:AR56" si="9">AQ3-AP3</f>
        <v>0</v>
      </c>
      <c r="AS3" s="8">
        <f t="shared" ref="AS3:AS56" si="10">MIN(K3:L3)</f>
        <v>0</v>
      </c>
      <c r="AT3" s="8">
        <f t="shared" ref="AT3:AT56" si="11">MAX(AA3:AB3)</f>
        <v>0</v>
      </c>
      <c r="AU3" s="2">
        <f t="shared" si="0"/>
        <v>0</v>
      </c>
      <c r="AV3" s="8">
        <f t="shared" ref="AV3:AV56" si="12">MIN(M3:T3)</f>
        <v>0</v>
      </c>
      <c r="AW3" s="8">
        <f t="shared" ref="AW3:AW56" si="13">MAX(AC3:AJ3)</f>
        <v>0</v>
      </c>
      <c r="AX3" s="2">
        <f t="shared" si="1"/>
        <v>0</v>
      </c>
      <c r="AY3" s="8">
        <f t="shared" ref="AY3:AY56" si="14">MIN(U3:V3)</f>
        <v>0</v>
      </c>
      <c r="AZ3" s="8">
        <f t="shared" ref="AZ3:AZ56" si="15">MAX(AK3:AL3)</f>
        <v>0</v>
      </c>
      <c r="BA3" s="2">
        <f t="shared" si="2"/>
        <v>0</v>
      </c>
      <c r="BB3" s="8">
        <f t="shared" ref="BB3:BB56" si="16">MIN(G3:V3)</f>
        <v>0</v>
      </c>
      <c r="BC3" s="8">
        <f t="shared" ref="BC3:BC56" si="17">MAX(W3:AL3)</f>
        <v>0</v>
      </c>
      <c r="BD3" s="2">
        <f t="shared" si="3"/>
        <v>0</v>
      </c>
    </row>
    <row r="4" spans="1:56" ht="31.5" x14ac:dyDescent="0.25">
      <c r="A4" s="16" t="s">
        <v>11</v>
      </c>
      <c r="B4" s="17">
        <v>201002</v>
      </c>
      <c r="C4" s="18" t="s">
        <v>185</v>
      </c>
      <c r="D4" s="18" t="s">
        <v>11</v>
      </c>
      <c r="E4" s="16" t="s">
        <v>99</v>
      </c>
      <c r="F4" s="20">
        <v>43165</v>
      </c>
      <c r="G4" s="8">
        <v>43165</v>
      </c>
      <c r="H4" s="8">
        <v>43196</v>
      </c>
      <c r="I4" s="8">
        <v>43236</v>
      </c>
      <c r="J4" s="8">
        <v>43327</v>
      </c>
      <c r="K4" s="8">
        <v>43223</v>
      </c>
      <c r="L4" s="8">
        <v>43216</v>
      </c>
      <c r="M4" s="8">
        <v>43348</v>
      </c>
      <c r="N4" s="8">
        <v>43365</v>
      </c>
      <c r="O4" s="8">
        <v>43302</v>
      </c>
      <c r="P4" s="8">
        <v>43368</v>
      </c>
      <c r="Q4" s="8">
        <v>43343</v>
      </c>
      <c r="R4" s="8" t="s">
        <v>186</v>
      </c>
      <c r="S4" s="8">
        <v>43398</v>
      </c>
      <c r="T4" s="8">
        <v>43392</v>
      </c>
      <c r="U4" s="8">
        <v>43275</v>
      </c>
      <c r="V4" s="8">
        <v>43166</v>
      </c>
      <c r="W4" s="8">
        <v>43259</v>
      </c>
      <c r="X4" s="8">
        <v>43306</v>
      </c>
      <c r="Y4" s="8">
        <v>43440</v>
      </c>
      <c r="Z4" s="8">
        <v>43468</v>
      </c>
      <c r="AA4" s="8">
        <v>43468</v>
      </c>
      <c r="AB4" s="8">
        <v>43468</v>
      </c>
      <c r="AC4" s="8">
        <v>43468</v>
      </c>
      <c r="AD4" s="8">
        <v>43468</v>
      </c>
      <c r="AE4" s="8">
        <v>43468</v>
      </c>
      <c r="AF4" s="8">
        <v>43468</v>
      </c>
      <c r="AG4" s="8">
        <v>43468</v>
      </c>
      <c r="AH4" s="8" t="s">
        <v>186</v>
      </c>
      <c r="AI4" s="8">
        <v>43468</v>
      </c>
      <c r="AJ4" s="8">
        <v>43468</v>
      </c>
      <c r="AK4" s="8">
        <v>43468</v>
      </c>
      <c r="AL4" s="8">
        <v>43468</v>
      </c>
      <c r="AM4" s="8">
        <f t="shared" si="4"/>
        <v>43165</v>
      </c>
      <c r="AN4" s="8">
        <f t="shared" si="5"/>
        <v>43259</v>
      </c>
      <c r="AO4" s="2">
        <f t="shared" si="6"/>
        <v>94</v>
      </c>
      <c r="AP4" s="8">
        <f t="shared" si="7"/>
        <v>43196</v>
      </c>
      <c r="AQ4" s="8">
        <f t="shared" si="8"/>
        <v>43468</v>
      </c>
      <c r="AR4" s="2">
        <f t="shared" si="9"/>
        <v>272</v>
      </c>
      <c r="AS4" s="8">
        <f t="shared" si="10"/>
        <v>43216</v>
      </c>
      <c r="AT4" s="8">
        <f t="shared" si="11"/>
        <v>43468</v>
      </c>
      <c r="AU4" s="2">
        <f t="shared" si="0"/>
        <v>252</v>
      </c>
      <c r="AV4" s="8">
        <f t="shared" si="12"/>
        <v>43302</v>
      </c>
      <c r="AW4" s="8">
        <f t="shared" si="13"/>
        <v>43468</v>
      </c>
      <c r="AX4" s="2">
        <f t="shared" si="1"/>
        <v>166</v>
      </c>
      <c r="AY4" s="8">
        <f t="shared" si="14"/>
        <v>43166</v>
      </c>
      <c r="AZ4" s="8">
        <f t="shared" si="15"/>
        <v>43468</v>
      </c>
      <c r="BA4" s="2">
        <f t="shared" si="2"/>
        <v>302</v>
      </c>
      <c r="BB4" s="8">
        <f t="shared" si="16"/>
        <v>43165</v>
      </c>
      <c r="BC4" s="8">
        <f t="shared" si="17"/>
        <v>43468</v>
      </c>
      <c r="BD4" s="2">
        <f t="shared" si="3"/>
        <v>303</v>
      </c>
    </row>
    <row r="5" spans="1:56" ht="31.5" x14ac:dyDescent="0.25">
      <c r="A5" s="16" t="s">
        <v>2</v>
      </c>
      <c r="B5" s="17">
        <v>406010</v>
      </c>
      <c r="C5" s="18" t="s">
        <v>185</v>
      </c>
      <c r="D5" s="18" t="s">
        <v>2</v>
      </c>
      <c r="E5" s="16" t="s">
        <v>104</v>
      </c>
      <c r="F5" s="20">
        <v>43066</v>
      </c>
      <c r="G5" s="8">
        <v>43066</v>
      </c>
      <c r="H5" s="8">
        <v>43115</v>
      </c>
      <c r="I5" s="8">
        <v>43227</v>
      </c>
      <c r="J5" s="8">
        <v>43263</v>
      </c>
      <c r="K5" s="8">
        <v>43152</v>
      </c>
      <c r="L5" s="8">
        <v>43152</v>
      </c>
      <c r="M5" s="8">
        <v>43284</v>
      </c>
      <c r="N5" s="8">
        <v>43301</v>
      </c>
      <c r="O5" s="8">
        <v>43238</v>
      </c>
      <c r="P5" s="8">
        <v>43304</v>
      </c>
      <c r="Q5" s="8">
        <v>43279</v>
      </c>
      <c r="R5" s="8" t="s">
        <v>186</v>
      </c>
      <c r="S5" s="8">
        <v>43334</v>
      </c>
      <c r="T5" s="8">
        <v>43328</v>
      </c>
      <c r="U5" s="8">
        <v>43211</v>
      </c>
      <c r="V5" s="8">
        <v>43067</v>
      </c>
      <c r="W5" s="8">
        <v>43146</v>
      </c>
      <c r="X5" s="8">
        <v>43284</v>
      </c>
      <c r="Y5" s="8">
        <v>43369</v>
      </c>
      <c r="Z5" s="8">
        <v>43369</v>
      </c>
      <c r="AA5" s="8">
        <v>43369</v>
      </c>
      <c r="AB5" s="8">
        <v>43369</v>
      </c>
      <c r="AC5" s="8">
        <v>43369</v>
      </c>
      <c r="AD5" s="8">
        <v>43369</v>
      </c>
      <c r="AE5" s="8">
        <v>43369</v>
      </c>
      <c r="AF5" s="8">
        <v>43369</v>
      </c>
      <c r="AG5" s="8">
        <v>43369</v>
      </c>
      <c r="AH5" s="8" t="s">
        <v>186</v>
      </c>
      <c r="AI5" s="8">
        <v>43369</v>
      </c>
      <c r="AJ5" s="8">
        <v>43369</v>
      </c>
      <c r="AK5" s="8">
        <v>43369</v>
      </c>
      <c r="AL5" s="8">
        <v>43369</v>
      </c>
      <c r="AM5" s="8">
        <f t="shared" si="4"/>
        <v>43066</v>
      </c>
      <c r="AN5" s="8">
        <f t="shared" si="5"/>
        <v>43146</v>
      </c>
      <c r="AO5" s="2">
        <f t="shared" si="6"/>
        <v>80</v>
      </c>
      <c r="AP5" s="8">
        <f t="shared" si="7"/>
        <v>43115</v>
      </c>
      <c r="AQ5" s="8">
        <f t="shared" si="8"/>
        <v>43369</v>
      </c>
      <c r="AR5" s="2">
        <f t="shared" si="9"/>
        <v>254</v>
      </c>
      <c r="AS5" s="8">
        <f t="shared" si="10"/>
        <v>43152</v>
      </c>
      <c r="AT5" s="8">
        <f t="shared" si="11"/>
        <v>43369</v>
      </c>
      <c r="AU5" s="2">
        <f t="shared" si="0"/>
        <v>217</v>
      </c>
      <c r="AV5" s="8">
        <f t="shared" si="12"/>
        <v>43238</v>
      </c>
      <c r="AW5" s="8">
        <f t="shared" si="13"/>
        <v>43369</v>
      </c>
      <c r="AX5" s="2">
        <f t="shared" si="1"/>
        <v>131</v>
      </c>
      <c r="AY5" s="8">
        <f t="shared" si="14"/>
        <v>43067</v>
      </c>
      <c r="AZ5" s="8">
        <f t="shared" si="15"/>
        <v>43369</v>
      </c>
      <c r="BA5" s="2">
        <f t="shared" si="2"/>
        <v>302</v>
      </c>
      <c r="BB5" s="8">
        <f t="shared" si="16"/>
        <v>43066</v>
      </c>
      <c r="BC5" s="8">
        <f t="shared" si="17"/>
        <v>43369</v>
      </c>
      <c r="BD5" s="2">
        <f t="shared" si="3"/>
        <v>303</v>
      </c>
    </row>
    <row r="6" spans="1:56" ht="31.5" x14ac:dyDescent="0.25">
      <c r="A6" s="16" t="s">
        <v>2</v>
      </c>
      <c r="B6" s="17">
        <v>406006</v>
      </c>
      <c r="C6" s="18" t="s">
        <v>185</v>
      </c>
      <c r="D6" s="18" t="s">
        <v>2</v>
      </c>
      <c r="E6" s="16" t="s">
        <v>106</v>
      </c>
      <c r="F6" s="20">
        <v>43066</v>
      </c>
      <c r="G6" s="8">
        <v>43066</v>
      </c>
      <c r="H6" s="8">
        <v>43132</v>
      </c>
      <c r="I6" s="8">
        <v>43227</v>
      </c>
      <c r="J6" s="8">
        <v>43263</v>
      </c>
      <c r="K6" s="8">
        <v>43152</v>
      </c>
      <c r="L6" s="8">
        <v>43152</v>
      </c>
      <c r="M6" s="8">
        <v>43271</v>
      </c>
      <c r="N6" s="8">
        <v>43304</v>
      </c>
      <c r="O6" s="8">
        <v>43269</v>
      </c>
      <c r="P6" s="8">
        <v>43304</v>
      </c>
      <c r="Q6" s="8">
        <v>43318</v>
      </c>
      <c r="R6" s="8" t="s">
        <v>186</v>
      </c>
      <c r="S6" s="8">
        <v>43381</v>
      </c>
      <c r="T6" s="8">
        <v>43381</v>
      </c>
      <c r="U6" s="8">
        <v>43223</v>
      </c>
      <c r="V6" s="8">
        <v>43066</v>
      </c>
      <c r="W6" s="8">
        <v>43152</v>
      </c>
      <c r="X6" s="8">
        <v>43322</v>
      </c>
      <c r="Y6" s="8">
        <v>43411</v>
      </c>
      <c r="Z6" s="8">
        <v>43438</v>
      </c>
      <c r="AA6" s="8">
        <v>43438</v>
      </c>
      <c r="AB6" s="8">
        <v>43438</v>
      </c>
      <c r="AC6" s="8">
        <v>43438</v>
      </c>
      <c r="AD6" s="8">
        <v>43438</v>
      </c>
      <c r="AE6" s="8">
        <v>43438</v>
      </c>
      <c r="AF6" s="8">
        <v>43438</v>
      </c>
      <c r="AG6" s="8">
        <v>43438</v>
      </c>
      <c r="AH6" s="8" t="s">
        <v>186</v>
      </c>
      <c r="AI6" s="8">
        <v>43438</v>
      </c>
      <c r="AJ6" s="8">
        <v>43438</v>
      </c>
      <c r="AK6" s="8">
        <v>43438</v>
      </c>
      <c r="AL6" s="8">
        <v>43438</v>
      </c>
      <c r="AM6" s="8">
        <f t="shared" si="4"/>
        <v>43066</v>
      </c>
      <c r="AN6" s="8">
        <f t="shared" si="5"/>
        <v>43152</v>
      </c>
      <c r="AO6" s="2">
        <f t="shared" si="6"/>
        <v>86</v>
      </c>
      <c r="AP6" s="8">
        <f t="shared" si="7"/>
        <v>43132</v>
      </c>
      <c r="AQ6" s="8">
        <f t="shared" si="8"/>
        <v>43438</v>
      </c>
      <c r="AR6" s="2">
        <f t="shared" si="9"/>
        <v>306</v>
      </c>
      <c r="AS6" s="8">
        <f t="shared" si="10"/>
        <v>43152</v>
      </c>
      <c r="AT6" s="8">
        <f t="shared" si="11"/>
        <v>43438</v>
      </c>
      <c r="AU6" s="2">
        <f t="shared" si="0"/>
        <v>286</v>
      </c>
      <c r="AV6" s="8">
        <f t="shared" si="12"/>
        <v>43269</v>
      </c>
      <c r="AW6" s="8">
        <f t="shared" si="13"/>
        <v>43438</v>
      </c>
      <c r="AX6" s="2">
        <f t="shared" si="1"/>
        <v>169</v>
      </c>
      <c r="AY6" s="8">
        <f t="shared" si="14"/>
        <v>43066</v>
      </c>
      <c r="AZ6" s="8">
        <f t="shared" si="15"/>
        <v>43438</v>
      </c>
      <c r="BA6" s="2">
        <f t="shared" si="2"/>
        <v>372</v>
      </c>
      <c r="BB6" s="8">
        <f t="shared" si="16"/>
        <v>43066</v>
      </c>
      <c r="BC6" s="8">
        <f t="shared" si="17"/>
        <v>43438</v>
      </c>
      <c r="BD6" s="2">
        <f t="shared" si="3"/>
        <v>372</v>
      </c>
    </row>
    <row r="7" spans="1:56" ht="15.75" x14ac:dyDescent="0.25">
      <c r="A7" s="16" t="s">
        <v>2</v>
      </c>
      <c r="B7" s="17">
        <v>406008</v>
      </c>
      <c r="C7" s="18" t="s">
        <v>185</v>
      </c>
      <c r="D7" s="18" t="s">
        <v>2</v>
      </c>
      <c r="E7" s="16" t="s">
        <v>243</v>
      </c>
      <c r="F7" s="20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8">
        <f t="shared" si="4"/>
        <v>0</v>
      </c>
      <c r="AN7" s="8">
        <f t="shared" si="5"/>
        <v>0</v>
      </c>
      <c r="AO7" s="2">
        <f t="shared" si="6"/>
        <v>0</v>
      </c>
      <c r="AP7" s="8">
        <f t="shared" si="7"/>
        <v>0</v>
      </c>
      <c r="AQ7" s="8">
        <f t="shared" si="8"/>
        <v>0</v>
      </c>
      <c r="AR7" s="2">
        <f t="shared" si="9"/>
        <v>0</v>
      </c>
      <c r="AS7" s="8">
        <f t="shared" si="10"/>
        <v>0</v>
      </c>
      <c r="AT7" s="8">
        <f t="shared" si="11"/>
        <v>0</v>
      </c>
      <c r="AU7" s="2">
        <f t="shared" si="0"/>
        <v>0</v>
      </c>
      <c r="AV7" s="8">
        <f t="shared" si="12"/>
        <v>0</v>
      </c>
      <c r="AW7" s="8">
        <f t="shared" si="13"/>
        <v>0</v>
      </c>
      <c r="AX7" s="2">
        <f t="shared" si="1"/>
        <v>0</v>
      </c>
      <c r="AY7" s="8">
        <f t="shared" si="14"/>
        <v>0</v>
      </c>
      <c r="AZ7" s="8">
        <f t="shared" si="15"/>
        <v>0</v>
      </c>
      <c r="BA7" s="2">
        <f t="shared" si="2"/>
        <v>0</v>
      </c>
      <c r="BB7" s="8">
        <f t="shared" si="16"/>
        <v>0</v>
      </c>
      <c r="BC7" s="8">
        <f t="shared" si="17"/>
        <v>0</v>
      </c>
      <c r="BD7" s="2">
        <f t="shared" si="3"/>
        <v>0</v>
      </c>
    </row>
    <row r="8" spans="1:56" ht="15.75" x14ac:dyDescent="0.25">
      <c r="A8" s="16" t="s">
        <v>2</v>
      </c>
      <c r="B8" s="17">
        <v>406007</v>
      </c>
      <c r="C8" s="18" t="s">
        <v>185</v>
      </c>
      <c r="D8" s="18" t="s">
        <v>2</v>
      </c>
      <c r="E8" s="16" t="s">
        <v>109</v>
      </c>
      <c r="F8" s="20">
        <v>43066</v>
      </c>
      <c r="G8" s="8">
        <v>43150</v>
      </c>
      <c r="H8" s="8">
        <v>43178</v>
      </c>
      <c r="I8" s="8">
        <v>43424</v>
      </c>
      <c r="J8" s="8">
        <v>43471</v>
      </c>
      <c r="K8" s="8">
        <v>43383</v>
      </c>
      <c r="L8" s="8">
        <v>43383</v>
      </c>
      <c r="M8" s="8">
        <v>43502</v>
      </c>
      <c r="N8" s="8">
        <v>43517</v>
      </c>
      <c r="O8" s="8">
        <v>43464</v>
      </c>
      <c r="P8" s="8">
        <v>43517</v>
      </c>
      <c r="Q8" s="8">
        <v>43500</v>
      </c>
      <c r="R8" s="8" t="s">
        <v>186</v>
      </c>
      <c r="S8" s="8">
        <v>43545</v>
      </c>
      <c r="T8" s="8">
        <v>43542</v>
      </c>
      <c r="U8" s="8">
        <v>43437</v>
      </c>
      <c r="V8" s="8">
        <v>43337</v>
      </c>
      <c r="W8" s="8">
        <v>43207</v>
      </c>
      <c r="X8" s="8">
        <v>43456</v>
      </c>
      <c r="Y8" s="8">
        <v>43555</v>
      </c>
      <c r="Z8" s="8">
        <v>43582</v>
      </c>
      <c r="AA8" s="8">
        <v>43582</v>
      </c>
      <c r="AB8" s="8">
        <v>43582</v>
      </c>
      <c r="AC8" s="8">
        <v>43582</v>
      </c>
      <c r="AD8" s="8">
        <v>43582</v>
      </c>
      <c r="AE8" s="8">
        <v>43582</v>
      </c>
      <c r="AF8" s="8">
        <v>43582</v>
      </c>
      <c r="AG8" s="8">
        <v>43582</v>
      </c>
      <c r="AH8" s="8" t="s">
        <v>186</v>
      </c>
      <c r="AI8" s="8">
        <v>43582</v>
      </c>
      <c r="AJ8" s="8">
        <v>43582</v>
      </c>
      <c r="AK8" s="8">
        <v>43582</v>
      </c>
      <c r="AL8" s="8">
        <v>43582</v>
      </c>
      <c r="AM8" s="8">
        <f t="shared" si="4"/>
        <v>43150</v>
      </c>
      <c r="AN8" s="8">
        <f t="shared" si="5"/>
        <v>43207</v>
      </c>
      <c r="AO8" s="2">
        <f t="shared" si="6"/>
        <v>57</v>
      </c>
      <c r="AP8" s="8">
        <f t="shared" si="7"/>
        <v>43178</v>
      </c>
      <c r="AQ8" s="8">
        <f t="shared" si="8"/>
        <v>43582</v>
      </c>
      <c r="AR8" s="2">
        <f t="shared" si="9"/>
        <v>404</v>
      </c>
      <c r="AS8" s="8">
        <f t="shared" si="10"/>
        <v>43383</v>
      </c>
      <c r="AT8" s="8">
        <f t="shared" si="11"/>
        <v>43582</v>
      </c>
      <c r="AU8" s="2">
        <f t="shared" si="0"/>
        <v>199</v>
      </c>
      <c r="AV8" s="8">
        <f t="shared" si="12"/>
        <v>43464</v>
      </c>
      <c r="AW8" s="8">
        <f t="shared" si="13"/>
        <v>43582</v>
      </c>
      <c r="AX8" s="2">
        <f t="shared" si="1"/>
        <v>118</v>
      </c>
      <c r="AY8" s="8">
        <f t="shared" si="14"/>
        <v>43337</v>
      </c>
      <c r="AZ8" s="8">
        <f t="shared" si="15"/>
        <v>43582</v>
      </c>
      <c r="BA8" s="2">
        <f t="shared" si="2"/>
        <v>245</v>
      </c>
      <c r="BB8" s="8">
        <f t="shared" si="16"/>
        <v>43150</v>
      </c>
      <c r="BC8" s="8">
        <f t="shared" si="17"/>
        <v>43582</v>
      </c>
      <c r="BD8" s="2">
        <f t="shared" si="3"/>
        <v>432</v>
      </c>
    </row>
    <row r="9" spans="1:56" ht="31.5" x14ac:dyDescent="0.25">
      <c r="A9" s="16" t="s">
        <v>2</v>
      </c>
      <c r="B9" s="17">
        <v>406009</v>
      </c>
      <c r="C9" s="18" t="s">
        <v>185</v>
      </c>
      <c r="D9" s="18" t="s">
        <v>2</v>
      </c>
      <c r="E9" s="16" t="s">
        <v>24</v>
      </c>
      <c r="F9" s="20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8">
        <f t="shared" si="4"/>
        <v>0</v>
      </c>
      <c r="AN9" s="8">
        <f t="shared" si="5"/>
        <v>0</v>
      </c>
      <c r="AO9" s="2">
        <f t="shared" si="6"/>
        <v>0</v>
      </c>
      <c r="AP9" s="8">
        <f t="shared" si="7"/>
        <v>0</v>
      </c>
      <c r="AQ9" s="8">
        <f t="shared" si="8"/>
        <v>0</v>
      </c>
      <c r="AR9" s="2">
        <f t="shared" si="9"/>
        <v>0</v>
      </c>
      <c r="AS9" s="8">
        <f t="shared" si="10"/>
        <v>0</v>
      </c>
      <c r="AT9" s="8">
        <f t="shared" si="11"/>
        <v>0</v>
      </c>
      <c r="AU9" s="2">
        <f t="shared" si="0"/>
        <v>0</v>
      </c>
      <c r="AV9" s="8">
        <f t="shared" si="12"/>
        <v>0</v>
      </c>
      <c r="AW9" s="8">
        <f t="shared" si="13"/>
        <v>0</v>
      </c>
      <c r="AX9" s="2">
        <f t="shared" si="1"/>
        <v>0</v>
      </c>
      <c r="AY9" s="8">
        <f t="shared" si="14"/>
        <v>0</v>
      </c>
      <c r="AZ9" s="8">
        <f t="shared" si="15"/>
        <v>0</v>
      </c>
      <c r="BA9" s="2">
        <f t="shared" si="2"/>
        <v>0</v>
      </c>
      <c r="BB9" s="8">
        <f t="shared" si="16"/>
        <v>0</v>
      </c>
      <c r="BC9" s="8">
        <f t="shared" si="17"/>
        <v>0</v>
      </c>
      <c r="BD9" s="2">
        <f t="shared" si="3"/>
        <v>0</v>
      </c>
    </row>
    <row r="10" spans="1:56" ht="31.5" x14ac:dyDescent="0.25">
      <c r="A10" s="16" t="s">
        <v>21</v>
      </c>
      <c r="B10" s="17">
        <v>406002</v>
      </c>
      <c r="C10" s="18" t="s">
        <v>329</v>
      </c>
      <c r="D10" s="18" t="s">
        <v>21</v>
      </c>
      <c r="E10" s="16" t="s">
        <v>244</v>
      </c>
      <c r="F10" s="20">
        <v>43530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8">
        <f t="shared" si="4"/>
        <v>0</v>
      </c>
      <c r="AN10" s="8">
        <f t="shared" si="5"/>
        <v>0</v>
      </c>
      <c r="AO10" s="2">
        <f t="shared" si="6"/>
        <v>0</v>
      </c>
      <c r="AP10" s="8">
        <f t="shared" si="7"/>
        <v>0</v>
      </c>
      <c r="AQ10" s="8">
        <f t="shared" si="8"/>
        <v>0</v>
      </c>
      <c r="AR10" s="2">
        <f t="shared" si="9"/>
        <v>0</v>
      </c>
      <c r="AS10" s="8">
        <f t="shared" si="10"/>
        <v>0</v>
      </c>
      <c r="AT10" s="8">
        <f t="shared" si="11"/>
        <v>0</v>
      </c>
      <c r="AU10" s="2">
        <f t="shared" si="0"/>
        <v>0</v>
      </c>
      <c r="AV10" s="8">
        <f t="shared" si="12"/>
        <v>0</v>
      </c>
      <c r="AW10" s="8">
        <f t="shared" si="13"/>
        <v>0</v>
      </c>
      <c r="AX10" s="2">
        <f t="shared" si="1"/>
        <v>0</v>
      </c>
      <c r="AY10" s="8">
        <f t="shared" si="14"/>
        <v>0</v>
      </c>
      <c r="AZ10" s="8">
        <f t="shared" si="15"/>
        <v>0</v>
      </c>
      <c r="BA10" s="2">
        <f t="shared" si="2"/>
        <v>0</v>
      </c>
      <c r="BB10" s="8">
        <f t="shared" si="16"/>
        <v>0</v>
      </c>
      <c r="BC10" s="8">
        <f t="shared" si="17"/>
        <v>0</v>
      </c>
      <c r="BD10" s="2">
        <f t="shared" si="3"/>
        <v>0</v>
      </c>
    </row>
    <row r="11" spans="1:56" ht="31.5" x14ac:dyDescent="0.25">
      <c r="A11" s="16" t="s">
        <v>21</v>
      </c>
      <c r="B11" s="17">
        <v>406004</v>
      </c>
      <c r="C11" s="18" t="s">
        <v>329</v>
      </c>
      <c r="D11" s="18" t="s">
        <v>21</v>
      </c>
      <c r="E11" s="16" t="s">
        <v>245</v>
      </c>
      <c r="F11" s="20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8">
        <f t="shared" si="4"/>
        <v>0</v>
      </c>
      <c r="AN11" s="8">
        <f t="shared" si="5"/>
        <v>0</v>
      </c>
      <c r="AO11" s="2">
        <f t="shared" si="6"/>
        <v>0</v>
      </c>
      <c r="AP11" s="8">
        <f t="shared" si="7"/>
        <v>0</v>
      </c>
      <c r="AQ11" s="8">
        <f t="shared" si="8"/>
        <v>0</v>
      </c>
      <c r="AR11" s="2">
        <f t="shared" si="9"/>
        <v>0</v>
      </c>
      <c r="AS11" s="8">
        <f t="shared" si="10"/>
        <v>0</v>
      </c>
      <c r="AT11" s="8">
        <f t="shared" si="11"/>
        <v>0</v>
      </c>
      <c r="AU11" s="2">
        <f t="shared" si="0"/>
        <v>0</v>
      </c>
      <c r="AV11" s="8">
        <f t="shared" si="12"/>
        <v>0</v>
      </c>
      <c r="AW11" s="8">
        <f t="shared" si="13"/>
        <v>0</v>
      </c>
      <c r="AX11" s="2">
        <f t="shared" si="1"/>
        <v>0</v>
      </c>
      <c r="AY11" s="8">
        <f t="shared" si="14"/>
        <v>0</v>
      </c>
      <c r="AZ11" s="8">
        <f t="shared" si="15"/>
        <v>0</v>
      </c>
      <c r="BA11" s="2">
        <f t="shared" si="2"/>
        <v>0</v>
      </c>
      <c r="BB11" s="8">
        <f t="shared" si="16"/>
        <v>0</v>
      </c>
      <c r="BC11" s="8">
        <f t="shared" si="17"/>
        <v>0</v>
      </c>
      <c r="BD11" s="2">
        <f t="shared" si="3"/>
        <v>0</v>
      </c>
    </row>
    <row r="12" spans="1:56" ht="15.75" x14ac:dyDescent="0.25">
      <c r="A12" s="21" t="s">
        <v>21</v>
      </c>
      <c r="B12" s="22">
        <v>406011</v>
      </c>
      <c r="C12" s="21" t="s">
        <v>329</v>
      </c>
      <c r="D12" s="23" t="s">
        <v>21</v>
      </c>
      <c r="E12" s="21" t="s">
        <v>246</v>
      </c>
      <c r="F12" s="20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8">
        <f t="shared" si="4"/>
        <v>0</v>
      </c>
      <c r="AN12" s="8">
        <f t="shared" si="5"/>
        <v>0</v>
      </c>
      <c r="AO12" s="2">
        <f t="shared" si="6"/>
        <v>0</v>
      </c>
      <c r="AP12" s="8">
        <f t="shared" si="7"/>
        <v>0</v>
      </c>
      <c r="AQ12" s="8">
        <f t="shared" si="8"/>
        <v>0</v>
      </c>
      <c r="AR12" s="2">
        <f t="shared" si="9"/>
        <v>0</v>
      </c>
      <c r="AS12" s="8">
        <f t="shared" si="10"/>
        <v>0</v>
      </c>
      <c r="AT12" s="8">
        <f t="shared" si="11"/>
        <v>0</v>
      </c>
      <c r="AU12" s="2">
        <f t="shared" si="0"/>
        <v>0</v>
      </c>
      <c r="AV12" s="8">
        <f t="shared" si="12"/>
        <v>0</v>
      </c>
      <c r="AW12" s="8">
        <f t="shared" si="13"/>
        <v>0</v>
      </c>
      <c r="AX12" s="2">
        <f t="shared" si="1"/>
        <v>0</v>
      </c>
      <c r="AY12" s="8">
        <f t="shared" si="14"/>
        <v>0</v>
      </c>
      <c r="AZ12" s="8">
        <f t="shared" si="15"/>
        <v>0</v>
      </c>
      <c r="BA12" s="2">
        <f t="shared" si="2"/>
        <v>0</v>
      </c>
      <c r="BB12" s="8">
        <f t="shared" si="16"/>
        <v>0</v>
      </c>
      <c r="BC12" s="8">
        <f t="shared" si="17"/>
        <v>0</v>
      </c>
      <c r="BD12" s="2">
        <f t="shared" si="3"/>
        <v>0</v>
      </c>
    </row>
    <row r="13" spans="1:56" ht="15.75" x14ac:dyDescent="0.25">
      <c r="A13" s="21" t="s">
        <v>21</v>
      </c>
      <c r="B13" s="22"/>
      <c r="C13" s="21" t="s">
        <v>329</v>
      </c>
      <c r="D13" s="23" t="s">
        <v>21</v>
      </c>
      <c r="E13" s="21" t="s">
        <v>247</v>
      </c>
      <c r="F13" s="20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8">
        <f t="shared" si="4"/>
        <v>0</v>
      </c>
      <c r="AN13" s="8">
        <f t="shared" si="5"/>
        <v>0</v>
      </c>
      <c r="AO13" s="2">
        <f t="shared" si="6"/>
        <v>0</v>
      </c>
      <c r="AP13" s="8">
        <f t="shared" si="7"/>
        <v>0</v>
      </c>
      <c r="AQ13" s="8">
        <f t="shared" si="8"/>
        <v>0</v>
      </c>
      <c r="AR13" s="2">
        <f t="shared" si="9"/>
        <v>0</v>
      </c>
      <c r="AS13" s="8">
        <f t="shared" si="10"/>
        <v>0</v>
      </c>
      <c r="AT13" s="8">
        <f t="shared" si="11"/>
        <v>0</v>
      </c>
      <c r="AU13" s="2">
        <f t="shared" si="0"/>
        <v>0</v>
      </c>
      <c r="AV13" s="8">
        <f t="shared" si="12"/>
        <v>0</v>
      </c>
      <c r="AW13" s="8">
        <f t="shared" si="13"/>
        <v>0</v>
      </c>
      <c r="AX13" s="2">
        <f t="shared" si="1"/>
        <v>0</v>
      </c>
      <c r="AY13" s="8">
        <f t="shared" si="14"/>
        <v>0</v>
      </c>
      <c r="AZ13" s="8">
        <f t="shared" si="15"/>
        <v>0</v>
      </c>
      <c r="BA13" s="2">
        <f t="shared" si="2"/>
        <v>0</v>
      </c>
      <c r="BB13" s="8">
        <f t="shared" si="16"/>
        <v>0</v>
      </c>
      <c r="BC13" s="8">
        <f t="shared" si="17"/>
        <v>0</v>
      </c>
      <c r="BD13" s="2">
        <f t="shared" si="3"/>
        <v>0</v>
      </c>
    </row>
    <row r="14" spans="1:56" ht="15.75" x14ac:dyDescent="0.25">
      <c r="A14" s="21" t="s">
        <v>21</v>
      </c>
      <c r="B14" s="22">
        <v>406005</v>
      </c>
      <c r="C14" s="21" t="s">
        <v>329</v>
      </c>
      <c r="D14" s="23" t="s">
        <v>21</v>
      </c>
      <c r="E14" s="21" t="s">
        <v>248</v>
      </c>
      <c r="F14" s="2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8">
        <f t="shared" si="4"/>
        <v>0</v>
      </c>
      <c r="AN14" s="8">
        <f t="shared" si="5"/>
        <v>0</v>
      </c>
      <c r="AO14" s="2">
        <f t="shared" si="6"/>
        <v>0</v>
      </c>
      <c r="AP14" s="8">
        <f t="shared" si="7"/>
        <v>0</v>
      </c>
      <c r="AQ14" s="8">
        <f t="shared" si="8"/>
        <v>0</v>
      </c>
      <c r="AR14" s="2">
        <f t="shared" si="9"/>
        <v>0</v>
      </c>
      <c r="AS14" s="8">
        <f t="shared" si="10"/>
        <v>0</v>
      </c>
      <c r="AT14" s="8">
        <f t="shared" si="11"/>
        <v>0</v>
      </c>
      <c r="AU14" s="2">
        <f t="shared" si="0"/>
        <v>0</v>
      </c>
      <c r="AV14" s="8">
        <f t="shared" si="12"/>
        <v>0</v>
      </c>
      <c r="AW14" s="8">
        <f t="shared" si="13"/>
        <v>0</v>
      </c>
      <c r="AX14" s="2">
        <f t="shared" si="1"/>
        <v>0</v>
      </c>
      <c r="AY14" s="8">
        <f t="shared" si="14"/>
        <v>0</v>
      </c>
      <c r="AZ14" s="8">
        <f t="shared" si="15"/>
        <v>0</v>
      </c>
      <c r="BA14" s="2">
        <f t="shared" si="2"/>
        <v>0</v>
      </c>
      <c r="BB14" s="8">
        <f t="shared" si="16"/>
        <v>0</v>
      </c>
      <c r="BC14" s="8">
        <f t="shared" si="17"/>
        <v>0</v>
      </c>
      <c r="BD14" s="2">
        <f t="shared" si="3"/>
        <v>0</v>
      </c>
    </row>
    <row r="15" spans="1:56" ht="15.75" x14ac:dyDescent="0.25">
      <c r="A15" s="16" t="s">
        <v>239</v>
      </c>
      <c r="B15" s="17">
        <v>406023</v>
      </c>
      <c r="C15" s="18" t="s">
        <v>185</v>
      </c>
      <c r="D15" s="18" t="s">
        <v>239</v>
      </c>
      <c r="E15" s="16" t="s">
        <v>249</v>
      </c>
      <c r="F15" s="20">
        <v>43405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8">
        <f t="shared" si="4"/>
        <v>0</v>
      </c>
      <c r="AN15" s="8">
        <f t="shared" si="5"/>
        <v>0</v>
      </c>
      <c r="AO15" s="2">
        <f t="shared" si="6"/>
        <v>0</v>
      </c>
      <c r="AP15" s="8">
        <f t="shared" si="7"/>
        <v>0</v>
      </c>
      <c r="AQ15" s="8">
        <f t="shared" si="8"/>
        <v>0</v>
      </c>
      <c r="AR15" s="2">
        <f t="shared" si="9"/>
        <v>0</v>
      </c>
      <c r="AS15" s="8">
        <f t="shared" si="10"/>
        <v>0</v>
      </c>
      <c r="AT15" s="8">
        <f t="shared" si="11"/>
        <v>0</v>
      </c>
      <c r="AU15" s="2">
        <f t="shared" si="0"/>
        <v>0</v>
      </c>
      <c r="AV15" s="8">
        <f t="shared" si="12"/>
        <v>0</v>
      </c>
      <c r="AW15" s="8">
        <f t="shared" si="13"/>
        <v>0</v>
      </c>
      <c r="AX15" s="2">
        <f t="shared" si="1"/>
        <v>0</v>
      </c>
      <c r="AY15" s="8">
        <f t="shared" si="14"/>
        <v>0</v>
      </c>
      <c r="AZ15" s="8">
        <f t="shared" si="15"/>
        <v>0</v>
      </c>
      <c r="BA15" s="2">
        <f t="shared" si="2"/>
        <v>0</v>
      </c>
      <c r="BB15" s="8">
        <f t="shared" si="16"/>
        <v>0</v>
      </c>
      <c r="BC15" s="8">
        <f t="shared" si="17"/>
        <v>0</v>
      </c>
      <c r="BD15" s="2">
        <f t="shared" si="3"/>
        <v>0</v>
      </c>
    </row>
    <row r="16" spans="1:56" ht="15.75" x14ac:dyDescent="0.25">
      <c r="A16" s="21" t="s">
        <v>9</v>
      </c>
      <c r="B16" s="22">
        <v>406027</v>
      </c>
      <c r="C16" s="21" t="s">
        <v>185</v>
      </c>
      <c r="D16" s="23" t="s">
        <v>9</v>
      </c>
      <c r="E16" s="21" t="s">
        <v>250</v>
      </c>
      <c r="F16" s="20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8">
        <f t="shared" si="4"/>
        <v>0</v>
      </c>
      <c r="AN16" s="8">
        <f t="shared" si="5"/>
        <v>0</v>
      </c>
      <c r="AO16" s="2">
        <f t="shared" si="6"/>
        <v>0</v>
      </c>
      <c r="AP16" s="8">
        <f t="shared" si="7"/>
        <v>0</v>
      </c>
      <c r="AQ16" s="8">
        <f t="shared" si="8"/>
        <v>0</v>
      </c>
      <c r="AR16" s="2">
        <f t="shared" si="9"/>
        <v>0</v>
      </c>
      <c r="AS16" s="8">
        <f t="shared" si="10"/>
        <v>0</v>
      </c>
      <c r="AT16" s="8">
        <f t="shared" si="11"/>
        <v>0</v>
      </c>
      <c r="AU16" s="2">
        <f t="shared" si="0"/>
        <v>0</v>
      </c>
      <c r="AV16" s="8">
        <f t="shared" si="12"/>
        <v>0</v>
      </c>
      <c r="AW16" s="8">
        <f t="shared" si="13"/>
        <v>0</v>
      </c>
      <c r="AX16" s="2">
        <f t="shared" si="1"/>
        <v>0</v>
      </c>
      <c r="AY16" s="8">
        <f t="shared" si="14"/>
        <v>0</v>
      </c>
      <c r="AZ16" s="8">
        <f t="shared" si="15"/>
        <v>0</v>
      </c>
      <c r="BA16" s="2">
        <f t="shared" si="2"/>
        <v>0</v>
      </c>
      <c r="BB16" s="8">
        <f t="shared" si="16"/>
        <v>0</v>
      </c>
      <c r="BC16" s="8">
        <f t="shared" si="17"/>
        <v>0</v>
      </c>
      <c r="BD16" s="2">
        <f t="shared" si="3"/>
        <v>0</v>
      </c>
    </row>
    <row r="17" spans="1:56" ht="15.75" x14ac:dyDescent="0.25">
      <c r="A17" s="16" t="s">
        <v>111</v>
      </c>
      <c r="B17" s="17">
        <v>406019</v>
      </c>
      <c r="C17" s="18" t="s">
        <v>185</v>
      </c>
      <c r="D17" s="18" t="s">
        <v>111</v>
      </c>
      <c r="E17" s="16" t="s">
        <v>112</v>
      </c>
      <c r="F17" s="20">
        <v>43222</v>
      </c>
      <c r="G17" s="8">
        <v>43222</v>
      </c>
      <c r="H17" s="8">
        <v>43253</v>
      </c>
      <c r="I17" s="8">
        <v>43293</v>
      </c>
      <c r="J17" s="8">
        <v>43384</v>
      </c>
      <c r="K17" s="8">
        <v>43280</v>
      </c>
      <c r="L17" s="8">
        <v>43273</v>
      </c>
      <c r="M17" s="8">
        <v>43405</v>
      </c>
      <c r="N17" s="8">
        <v>43422</v>
      </c>
      <c r="O17" s="8">
        <v>43359</v>
      </c>
      <c r="P17" s="8">
        <v>43425</v>
      </c>
      <c r="Q17" s="8">
        <v>43400</v>
      </c>
      <c r="R17" s="8" t="s">
        <v>186</v>
      </c>
      <c r="S17" s="8">
        <v>43455</v>
      </c>
      <c r="T17" s="8">
        <v>43449</v>
      </c>
      <c r="U17" s="8">
        <v>43332</v>
      </c>
      <c r="V17" s="8">
        <v>43223</v>
      </c>
      <c r="W17" s="8">
        <v>43316</v>
      </c>
      <c r="X17" s="8">
        <v>43363</v>
      </c>
      <c r="Y17" s="8">
        <v>43497</v>
      </c>
      <c r="Z17" s="8">
        <v>43529</v>
      </c>
      <c r="AA17" s="8">
        <v>43529</v>
      </c>
      <c r="AB17" s="8">
        <v>43529</v>
      </c>
      <c r="AC17" s="8">
        <v>43529</v>
      </c>
      <c r="AD17" s="8">
        <v>43529</v>
      </c>
      <c r="AE17" s="8">
        <v>43529</v>
      </c>
      <c r="AF17" s="8">
        <v>43529</v>
      </c>
      <c r="AG17" s="8">
        <v>43529</v>
      </c>
      <c r="AH17" s="8" t="s">
        <v>186</v>
      </c>
      <c r="AI17" s="8">
        <v>43529</v>
      </c>
      <c r="AJ17" s="8">
        <v>43529</v>
      </c>
      <c r="AK17" s="8">
        <v>43529</v>
      </c>
      <c r="AL17" s="8">
        <v>43529</v>
      </c>
      <c r="AM17" s="8">
        <f t="shared" si="4"/>
        <v>43222</v>
      </c>
      <c r="AN17" s="8">
        <f t="shared" si="5"/>
        <v>43316</v>
      </c>
      <c r="AO17" s="2">
        <f t="shared" si="6"/>
        <v>94</v>
      </c>
      <c r="AP17" s="8">
        <f t="shared" si="7"/>
        <v>43253</v>
      </c>
      <c r="AQ17" s="8">
        <f t="shared" si="8"/>
        <v>43529</v>
      </c>
      <c r="AR17" s="2">
        <f t="shared" si="9"/>
        <v>276</v>
      </c>
      <c r="AS17" s="8">
        <f t="shared" si="10"/>
        <v>43273</v>
      </c>
      <c r="AT17" s="8">
        <f t="shared" si="11"/>
        <v>43529</v>
      </c>
      <c r="AU17" s="2">
        <f t="shared" si="0"/>
        <v>256</v>
      </c>
      <c r="AV17" s="8">
        <f t="shared" si="12"/>
        <v>43359</v>
      </c>
      <c r="AW17" s="8">
        <f t="shared" si="13"/>
        <v>43529</v>
      </c>
      <c r="AX17" s="2">
        <f t="shared" si="1"/>
        <v>170</v>
      </c>
      <c r="AY17" s="8">
        <f t="shared" si="14"/>
        <v>43223</v>
      </c>
      <c r="AZ17" s="8">
        <f t="shared" si="15"/>
        <v>43529</v>
      </c>
      <c r="BA17" s="2">
        <f t="shared" si="2"/>
        <v>306</v>
      </c>
      <c r="BB17" s="8">
        <f t="shared" si="16"/>
        <v>43222</v>
      </c>
      <c r="BC17" s="8">
        <f t="shared" si="17"/>
        <v>43529</v>
      </c>
      <c r="BD17" s="2">
        <f t="shared" si="3"/>
        <v>307</v>
      </c>
    </row>
    <row r="18" spans="1:56" ht="31.5" x14ac:dyDescent="0.25">
      <c r="A18" s="16" t="s">
        <v>113</v>
      </c>
      <c r="B18" s="17">
        <v>406022</v>
      </c>
      <c r="C18" s="18" t="s">
        <v>185</v>
      </c>
      <c r="D18" s="18" t="s">
        <v>113</v>
      </c>
      <c r="E18" s="16" t="s">
        <v>114</v>
      </c>
      <c r="F18" s="20">
        <v>43171</v>
      </c>
      <c r="G18" s="8">
        <v>43171</v>
      </c>
      <c r="H18" s="8">
        <v>43202</v>
      </c>
      <c r="I18" s="8">
        <v>43258</v>
      </c>
      <c r="J18" s="8">
        <v>43305</v>
      </c>
      <c r="K18" s="8">
        <v>43217</v>
      </c>
      <c r="L18" s="8">
        <v>43217</v>
      </c>
      <c r="M18" s="8">
        <v>43339</v>
      </c>
      <c r="N18" s="8">
        <v>43354</v>
      </c>
      <c r="O18" s="8">
        <v>43301</v>
      </c>
      <c r="P18" s="8">
        <v>43354</v>
      </c>
      <c r="Q18" s="8">
        <v>43337</v>
      </c>
      <c r="R18" s="8">
        <v>43171</v>
      </c>
      <c r="S18" s="8">
        <v>43382</v>
      </c>
      <c r="T18" s="8">
        <v>43379</v>
      </c>
      <c r="U18" s="8">
        <v>43274</v>
      </c>
      <c r="V18" s="8">
        <v>43171</v>
      </c>
      <c r="W18" s="8">
        <v>43228</v>
      </c>
      <c r="X18" s="8">
        <v>43290</v>
      </c>
      <c r="Y18" s="8">
        <v>43389</v>
      </c>
      <c r="Z18" s="8">
        <v>43413</v>
      </c>
      <c r="AA18" s="8">
        <v>43416</v>
      </c>
      <c r="AB18" s="8">
        <v>43416</v>
      </c>
      <c r="AC18" s="8">
        <v>43416</v>
      </c>
      <c r="AD18" s="8">
        <v>43416</v>
      </c>
      <c r="AE18" s="8">
        <v>43416</v>
      </c>
      <c r="AF18" s="8">
        <v>43416</v>
      </c>
      <c r="AG18" s="8">
        <v>43416</v>
      </c>
      <c r="AH18" s="8">
        <v>43416</v>
      </c>
      <c r="AI18" s="8">
        <v>43416</v>
      </c>
      <c r="AJ18" s="8">
        <v>43416</v>
      </c>
      <c r="AK18" s="8">
        <v>43416</v>
      </c>
      <c r="AL18" s="8">
        <v>43416</v>
      </c>
      <c r="AM18" s="8">
        <f t="shared" si="4"/>
        <v>43171</v>
      </c>
      <c r="AN18" s="8">
        <f t="shared" si="5"/>
        <v>43228</v>
      </c>
      <c r="AO18" s="2">
        <f t="shared" si="6"/>
        <v>57</v>
      </c>
      <c r="AP18" s="8">
        <f t="shared" si="7"/>
        <v>43202</v>
      </c>
      <c r="AQ18" s="8">
        <f t="shared" si="8"/>
        <v>43413</v>
      </c>
      <c r="AR18" s="2">
        <f t="shared" si="9"/>
        <v>211</v>
      </c>
      <c r="AS18" s="8">
        <f t="shared" si="10"/>
        <v>43217</v>
      </c>
      <c r="AT18" s="8">
        <f t="shared" si="11"/>
        <v>43416</v>
      </c>
      <c r="AU18" s="2">
        <f t="shared" si="0"/>
        <v>199</v>
      </c>
      <c r="AV18" s="8">
        <f t="shared" si="12"/>
        <v>43171</v>
      </c>
      <c r="AW18" s="8">
        <f t="shared" si="13"/>
        <v>43416</v>
      </c>
      <c r="AX18" s="2">
        <f t="shared" si="1"/>
        <v>245</v>
      </c>
      <c r="AY18" s="8">
        <f t="shared" si="14"/>
        <v>43171</v>
      </c>
      <c r="AZ18" s="8">
        <f t="shared" si="15"/>
        <v>43416</v>
      </c>
      <c r="BA18" s="2">
        <f t="shared" si="2"/>
        <v>245</v>
      </c>
      <c r="BB18" s="8">
        <f t="shared" si="16"/>
        <v>43171</v>
      </c>
      <c r="BC18" s="8">
        <f t="shared" si="17"/>
        <v>43416</v>
      </c>
      <c r="BD18" s="2">
        <f t="shared" si="3"/>
        <v>245</v>
      </c>
    </row>
    <row r="19" spans="1:56" ht="31.5" x14ac:dyDescent="0.25">
      <c r="A19" s="16" t="s">
        <v>117</v>
      </c>
      <c r="B19" s="17">
        <v>406024</v>
      </c>
      <c r="C19" s="18" t="s">
        <v>185</v>
      </c>
      <c r="D19" s="18" t="s">
        <v>117</v>
      </c>
      <c r="E19" s="16" t="s">
        <v>118</v>
      </c>
      <c r="F19" s="20">
        <v>43192</v>
      </c>
      <c r="G19" s="8">
        <v>43192</v>
      </c>
      <c r="H19" s="8">
        <v>43222</v>
      </c>
      <c r="I19" s="8">
        <v>43265</v>
      </c>
      <c r="J19" s="8">
        <v>43356</v>
      </c>
      <c r="K19" s="8">
        <v>43242</v>
      </c>
      <c r="L19" s="8">
        <v>43242</v>
      </c>
      <c r="M19" s="8">
        <v>43377</v>
      </c>
      <c r="N19" s="8">
        <v>43393</v>
      </c>
      <c r="O19" s="8">
        <v>43330</v>
      </c>
      <c r="P19" s="8">
        <v>43395</v>
      </c>
      <c r="Q19" s="8">
        <v>43371</v>
      </c>
      <c r="R19" s="8" t="s">
        <v>186</v>
      </c>
      <c r="S19" s="8">
        <v>43423</v>
      </c>
      <c r="T19" s="8">
        <v>43423</v>
      </c>
      <c r="U19" s="8">
        <v>43302</v>
      </c>
      <c r="V19" s="8">
        <v>43192</v>
      </c>
      <c r="W19" s="8">
        <v>43257</v>
      </c>
      <c r="X19" s="8">
        <v>43320</v>
      </c>
      <c r="Y19" s="8">
        <v>43460</v>
      </c>
      <c r="Z19" s="8">
        <v>43463</v>
      </c>
      <c r="AA19" s="8">
        <v>43461</v>
      </c>
      <c r="AB19" s="8">
        <v>43461</v>
      </c>
      <c r="AC19" s="8">
        <v>43465</v>
      </c>
      <c r="AD19" s="8">
        <v>43465</v>
      </c>
      <c r="AE19" s="8">
        <v>43465</v>
      </c>
      <c r="AF19" s="8">
        <v>43465</v>
      </c>
      <c r="AG19" s="8">
        <v>43465</v>
      </c>
      <c r="AH19" s="8" t="s">
        <v>186</v>
      </c>
      <c r="AI19" s="8">
        <v>43465</v>
      </c>
      <c r="AJ19" s="8">
        <v>43465</v>
      </c>
      <c r="AK19" s="8">
        <v>43465</v>
      </c>
      <c r="AL19" s="8">
        <v>43465</v>
      </c>
      <c r="AM19" s="8">
        <f t="shared" si="4"/>
        <v>43192</v>
      </c>
      <c r="AN19" s="8">
        <f t="shared" si="5"/>
        <v>43257</v>
      </c>
      <c r="AO19" s="2">
        <f t="shared" si="6"/>
        <v>65</v>
      </c>
      <c r="AP19" s="8">
        <f t="shared" si="7"/>
        <v>43222</v>
      </c>
      <c r="AQ19" s="8">
        <f t="shared" si="8"/>
        <v>43463</v>
      </c>
      <c r="AR19" s="2">
        <f t="shared" si="9"/>
        <v>241</v>
      </c>
      <c r="AS19" s="8">
        <f t="shared" si="10"/>
        <v>43242</v>
      </c>
      <c r="AT19" s="8">
        <f t="shared" si="11"/>
        <v>43461</v>
      </c>
      <c r="AU19" s="2">
        <f t="shared" si="0"/>
        <v>219</v>
      </c>
      <c r="AV19" s="8">
        <f t="shared" si="12"/>
        <v>43330</v>
      </c>
      <c r="AW19" s="8">
        <f t="shared" si="13"/>
        <v>43465</v>
      </c>
      <c r="AX19" s="2">
        <f t="shared" si="1"/>
        <v>135</v>
      </c>
      <c r="AY19" s="8">
        <f t="shared" si="14"/>
        <v>43192</v>
      </c>
      <c r="AZ19" s="8">
        <f t="shared" si="15"/>
        <v>43465</v>
      </c>
      <c r="BA19" s="2">
        <f t="shared" si="2"/>
        <v>273</v>
      </c>
      <c r="BB19" s="8">
        <f t="shared" si="16"/>
        <v>43192</v>
      </c>
      <c r="BC19" s="8">
        <f t="shared" si="17"/>
        <v>43465</v>
      </c>
      <c r="BD19" s="2">
        <f t="shared" si="3"/>
        <v>273</v>
      </c>
    </row>
    <row r="20" spans="1:56" ht="31.5" x14ac:dyDescent="0.25">
      <c r="A20" s="16" t="s">
        <v>119</v>
      </c>
      <c r="B20" s="17">
        <v>406020</v>
      </c>
      <c r="C20" s="18" t="s">
        <v>185</v>
      </c>
      <c r="D20" s="18" t="s">
        <v>119</v>
      </c>
      <c r="E20" s="16" t="s">
        <v>120</v>
      </c>
      <c r="F20" s="20">
        <v>43339</v>
      </c>
      <c r="G20" s="8">
        <v>43339</v>
      </c>
      <c r="H20" s="8">
        <v>43370</v>
      </c>
      <c r="I20" s="8">
        <v>43426</v>
      </c>
      <c r="J20" s="8">
        <v>43473</v>
      </c>
      <c r="K20" s="8">
        <v>43385</v>
      </c>
      <c r="L20" s="8">
        <v>43385</v>
      </c>
      <c r="M20" s="8">
        <v>43504</v>
      </c>
      <c r="N20" s="8">
        <v>43519</v>
      </c>
      <c r="O20" s="8">
        <v>43466</v>
      </c>
      <c r="P20" s="8">
        <v>43519</v>
      </c>
      <c r="Q20" s="8">
        <v>43502</v>
      </c>
      <c r="R20" s="8" t="s">
        <v>186</v>
      </c>
      <c r="S20" s="8">
        <v>43547</v>
      </c>
      <c r="T20" s="8">
        <v>43544</v>
      </c>
      <c r="U20" s="8">
        <v>43439</v>
      </c>
      <c r="V20" s="8">
        <v>43339</v>
      </c>
      <c r="W20" s="8">
        <v>43396</v>
      </c>
      <c r="X20" s="8">
        <v>43823</v>
      </c>
      <c r="Y20" s="8">
        <v>43557</v>
      </c>
      <c r="Z20" s="8">
        <v>43583</v>
      </c>
      <c r="AA20" s="8">
        <v>43583</v>
      </c>
      <c r="AB20" s="8">
        <v>43583</v>
      </c>
      <c r="AC20" s="8">
        <v>43583</v>
      </c>
      <c r="AD20" s="8">
        <v>43583</v>
      </c>
      <c r="AE20" s="8">
        <v>43583</v>
      </c>
      <c r="AF20" s="8">
        <v>43583</v>
      </c>
      <c r="AG20" s="8">
        <v>43583</v>
      </c>
      <c r="AH20" s="8" t="s">
        <v>186</v>
      </c>
      <c r="AI20" s="8">
        <v>43583</v>
      </c>
      <c r="AJ20" s="8">
        <v>43583</v>
      </c>
      <c r="AK20" s="8">
        <v>43583</v>
      </c>
      <c r="AL20" s="8">
        <v>43583</v>
      </c>
      <c r="AM20" s="8">
        <f t="shared" si="4"/>
        <v>43339</v>
      </c>
      <c r="AN20" s="8">
        <f t="shared" si="5"/>
        <v>43396</v>
      </c>
      <c r="AO20" s="2">
        <f t="shared" si="6"/>
        <v>57</v>
      </c>
      <c r="AP20" s="8">
        <f t="shared" si="7"/>
        <v>43370</v>
      </c>
      <c r="AQ20" s="8">
        <f t="shared" si="8"/>
        <v>43823</v>
      </c>
      <c r="AR20" s="2">
        <f t="shared" si="9"/>
        <v>453</v>
      </c>
      <c r="AS20" s="8">
        <f t="shared" si="10"/>
        <v>43385</v>
      </c>
      <c r="AT20" s="8">
        <f t="shared" si="11"/>
        <v>43583</v>
      </c>
      <c r="AU20" s="2">
        <f t="shared" si="0"/>
        <v>198</v>
      </c>
      <c r="AV20" s="8">
        <f t="shared" si="12"/>
        <v>43466</v>
      </c>
      <c r="AW20" s="8">
        <f t="shared" si="13"/>
        <v>43583</v>
      </c>
      <c r="AX20" s="2">
        <f t="shared" si="1"/>
        <v>117</v>
      </c>
      <c r="AY20" s="8">
        <f t="shared" si="14"/>
        <v>43339</v>
      </c>
      <c r="AZ20" s="8">
        <f t="shared" si="15"/>
        <v>43583</v>
      </c>
      <c r="BA20" s="2">
        <f t="shared" si="2"/>
        <v>244</v>
      </c>
      <c r="BB20" s="8">
        <f t="shared" si="16"/>
        <v>43339</v>
      </c>
      <c r="BC20" s="8">
        <f t="shared" si="17"/>
        <v>43823</v>
      </c>
      <c r="BD20" s="2">
        <f t="shared" si="3"/>
        <v>484</v>
      </c>
    </row>
    <row r="21" spans="1:56" ht="15.75" x14ac:dyDescent="0.25">
      <c r="A21" s="16" t="s">
        <v>3</v>
      </c>
      <c r="B21" s="17">
        <v>406017</v>
      </c>
      <c r="C21" s="18" t="s">
        <v>185</v>
      </c>
      <c r="D21" s="18" t="s">
        <v>3</v>
      </c>
      <c r="E21" s="16" t="s">
        <v>25</v>
      </c>
      <c r="F21" s="20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8">
        <f t="shared" si="4"/>
        <v>0</v>
      </c>
      <c r="AN21" s="8">
        <f t="shared" si="5"/>
        <v>0</v>
      </c>
      <c r="AO21" s="2">
        <f t="shared" si="6"/>
        <v>0</v>
      </c>
      <c r="AP21" s="8">
        <f t="shared" si="7"/>
        <v>0</v>
      </c>
      <c r="AQ21" s="8">
        <f t="shared" si="8"/>
        <v>0</v>
      </c>
      <c r="AR21" s="2">
        <f t="shared" si="9"/>
        <v>0</v>
      </c>
      <c r="AS21" s="8">
        <f t="shared" si="10"/>
        <v>0</v>
      </c>
      <c r="AT21" s="8">
        <f t="shared" si="11"/>
        <v>0</v>
      </c>
      <c r="AU21" s="2">
        <f t="shared" si="0"/>
        <v>0</v>
      </c>
      <c r="AV21" s="8">
        <f t="shared" si="12"/>
        <v>0</v>
      </c>
      <c r="AW21" s="8">
        <f t="shared" si="13"/>
        <v>0</v>
      </c>
      <c r="AX21" s="2">
        <f t="shared" si="1"/>
        <v>0</v>
      </c>
      <c r="AY21" s="8">
        <f t="shared" si="14"/>
        <v>0</v>
      </c>
      <c r="AZ21" s="8">
        <f t="shared" si="15"/>
        <v>0</v>
      </c>
      <c r="BA21" s="2">
        <f t="shared" si="2"/>
        <v>0</v>
      </c>
      <c r="BB21" s="8">
        <f t="shared" si="16"/>
        <v>0</v>
      </c>
      <c r="BC21" s="8">
        <f t="shared" si="17"/>
        <v>0</v>
      </c>
      <c r="BD21" s="2">
        <f t="shared" si="3"/>
        <v>0</v>
      </c>
    </row>
    <row r="22" spans="1:56" ht="15.75" x14ac:dyDescent="0.25">
      <c r="A22" s="16" t="s">
        <v>121</v>
      </c>
      <c r="B22" s="17">
        <v>406012</v>
      </c>
      <c r="C22" s="18" t="s">
        <v>185</v>
      </c>
      <c r="D22" s="18" t="s">
        <v>121</v>
      </c>
      <c r="E22" s="16" t="s">
        <v>122</v>
      </c>
      <c r="F22" s="20">
        <v>43130</v>
      </c>
      <c r="G22" s="8">
        <v>43130</v>
      </c>
      <c r="H22" s="8">
        <v>43130</v>
      </c>
      <c r="I22" s="8">
        <v>43203</v>
      </c>
      <c r="J22" s="8">
        <v>43293</v>
      </c>
      <c r="K22" s="8">
        <v>43180</v>
      </c>
      <c r="L22" s="8">
        <v>43180</v>
      </c>
      <c r="M22" s="8">
        <v>43315</v>
      </c>
      <c r="N22" s="8">
        <v>43332</v>
      </c>
      <c r="O22" s="8">
        <v>43269</v>
      </c>
      <c r="P22" s="8">
        <v>43335</v>
      </c>
      <c r="Q22" s="8">
        <v>43309</v>
      </c>
      <c r="R22" s="8" t="s">
        <v>186</v>
      </c>
      <c r="S22" s="8">
        <v>43365</v>
      </c>
      <c r="T22" s="8">
        <v>43359</v>
      </c>
      <c r="U22" s="8">
        <v>43241</v>
      </c>
      <c r="V22" s="8">
        <v>42767</v>
      </c>
      <c r="W22" s="8">
        <v>43171</v>
      </c>
      <c r="X22" s="8">
        <v>43261</v>
      </c>
      <c r="Y22" s="8">
        <v>43398</v>
      </c>
      <c r="Z22" s="8">
        <v>43403</v>
      </c>
      <c r="AA22" s="8">
        <v>43403</v>
      </c>
      <c r="AB22" s="8">
        <v>43403</v>
      </c>
      <c r="AC22" s="8">
        <v>43403</v>
      </c>
      <c r="AD22" s="8">
        <v>43403</v>
      </c>
      <c r="AE22" s="8">
        <v>43403</v>
      </c>
      <c r="AF22" s="8">
        <v>43403</v>
      </c>
      <c r="AG22" s="8">
        <v>43403</v>
      </c>
      <c r="AH22" s="8" t="s">
        <v>186</v>
      </c>
      <c r="AI22" s="8">
        <v>43403</v>
      </c>
      <c r="AJ22" s="8">
        <v>43403</v>
      </c>
      <c r="AK22" s="8">
        <v>43403</v>
      </c>
      <c r="AL22" s="8">
        <v>43403</v>
      </c>
      <c r="AM22" s="8">
        <f t="shared" si="4"/>
        <v>43130</v>
      </c>
      <c r="AN22" s="8">
        <f t="shared" si="5"/>
        <v>43171</v>
      </c>
      <c r="AO22" s="2">
        <f t="shared" si="6"/>
        <v>41</v>
      </c>
      <c r="AP22" s="8">
        <f t="shared" si="7"/>
        <v>43130</v>
      </c>
      <c r="AQ22" s="8">
        <f t="shared" si="8"/>
        <v>43403</v>
      </c>
      <c r="AR22" s="2">
        <f t="shared" si="9"/>
        <v>273</v>
      </c>
      <c r="AS22" s="8">
        <f t="shared" si="10"/>
        <v>43180</v>
      </c>
      <c r="AT22" s="8">
        <f t="shared" si="11"/>
        <v>43403</v>
      </c>
      <c r="AU22" s="2">
        <f t="shared" si="0"/>
        <v>223</v>
      </c>
      <c r="AV22" s="8">
        <f t="shared" si="12"/>
        <v>43269</v>
      </c>
      <c r="AW22" s="8">
        <f t="shared" si="13"/>
        <v>43403</v>
      </c>
      <c r="AX22" s="2">
        <f t="shared" si="1"/>
        <v>134</v>
      </c>
      <c r="AY22" s="8">
        <f t="shared" si="14"/>
        <v>42767</v>
      </c>
      <c r="AZ22" s="8">
        <f t="shared" si="15"/>
        <v>43403</v>
      </c>
      <c r="BA22" s="2">
        <f t="shared" si="2"/>
        <v>636</v>
      </c>
      <c r="BB22" s="8">
        <f t="shared" si="16"/>
        <v>42767</v>
      </c>
      <c r="BC22" s="8">
        <f t="shared" si="17"/>
        <v>43403</v>
      </c>
      <c r="BD22" s="2">
        <f t="shared" si="3"/>
        <v>636</v>
      </c>
    </row>
    <row r="23" spans="1:56" ht="31.5" x14ac:dyDescent="0.25">
      <c r="A23" s="16" t="s">
        <v>124</v>
      </c>
      <c r="B23" s="17">
        <v>406021</v>
      </c>
      <c r="C23" s="18" t="s">
        <v>185</v>
      </c>
      <c r="D23" s="18" t="s">
        <v>124</v>
      </c>
      <c r="E23" s="16" t="s">
        <v>125</v>
      </c>
      <c r="F23" s="20">
        <v>43192</v>
      </c>
      <c r="G23" s="8">
        <v>43192</v>
      </c>
      <c r="H23" s="8">
        <v>43223</v>
      </c>
      <c r="I23" s="8">
        <v>43263</v>
      </c>
      <c r="J23" s="8">
        <v>43354</v>
      </c>
      <c r="K23" s="8">
        <v>43250</v>
      </c>
      <c r="L23" s="8">
        <v>43243</v>
      </c>
      <c r="M23" s="8">
        <v>43375</v>
      </c>
      <c r="N23" s="8">
        <v>43392</v>
      </c>
      <c r="O23" s="8">
        <v>43329</v>
      </c>
      <c r="P23" s="8">
        <v>43395</v>
      </c>
      <c r="Q23" s="8">
        <v>43370</v>
      </c>
      <c r="R23" s="8" t="s">
        <v>186</v>
      </c>
      <c r="S23" s="8">
        <v>43425</v>
      </c>
      <c r="T23" s="8">
        <v>43421</v>
      </c>
      <c r="U23" s="8">
        <v>43302</v>
      </c>
      <c r="V23" s="8">
        <v>43193</v>
      </c>
      <c r="W23" s="8">
        <v>43298</v>
      </c>
      <c r="X23" s="8">
        <v>43343</v>
      </c>
      <c r="Y23" s="8">
        <v>43477</v>
      </c>
      <c r="Z23" s="8">
        <v>43525</v>
      </c>
      <c r="AA23" s="8">
        <v>43525</v>
      </c>
      <c r="AB23" s="8">
        <v>43525</v>
      </c>
      <c r="AC23" s="8">
        <v>43525</v>
      </c>
      <c r="AD23" s="8">
        <v>43525</v>
      </c>
      <c r="AE23" s="8">
        <v>43525</v>
      </c>
      <c r="AF23" s="8">
        <v>43525</v>
      </c>
      <c r="AG23" s="8">
        <v>43525</v>
      </c>
      <c r="AH23" s="8" t="s">
        <v>186</v>
      </c>
      <c r="AI23" s="8">
        <v>43525</v>
      </c>
      <c r="AJ23" s="8">
        <v>43525</v>
      </c>
      <c r="AK23" s="8">
        <v>43525</v>
      </c>
      <c r="AL23" s="8">
        <v>43525</v>
      </c>
      <c r="AM23" s="8">
        <f t="shared" si="4"/>
        <v>43192</v>
      </c>
      <c r="AN23" s="8">
        <f t="shared" si="5"/>
        <v>43298</v>
      </c>
      <c r="AO23" s="2">
        <f t="shared" si="6"/>
        <v>106</v>
      </c>
      <c r="AP23" s="8">
        <f t="shared" si="7"/>
        <v>43223</v>
      </c>
      <c r="AQ23" s="8">
        <f t="shared" si="8"/>
        <v>43525</v>
      </c>
      <c r="AR23" s="2">
        <f t="shared" si="9"/>
        <v>302</v>
      </c>
      <c r="AS23" s="8">
        <f t="shared" si="10"/>
        <v>43243</v>
      </c>
      <c r="AT23" s="8">
        <f t="shared" si="11"/>
        <v>43525</v>
      </c>
      <c r="AU23" s="2">
        <f t="shared" si="0"/>
        <v>282</v>
      </c>
      <c r="AV23" s="8">
        <f t="shared" si="12"/>
        <v>43329</v>
      </c>
      <c r="AW23" s="8">
        <f t="shared" si="13"/>
        <v>43525</v>
      </c>
      <c r="AX23" s="2">
        <f t="shared" si="1"/>
        <v>196</v>
      </c>
      <c r="AY23" s="8">
        <f t="shared" si="14"/>
        <v>43193</v>
      </c>
      <c r="AZ23" s="8">
        <f t="shared" si="15"/>
        <v>43525</v>
      </c>
      <c r="BA23" s="2">
        <f t="shared" si="2"/>
        <v>332</v>
      </c>
      <c r="BB23" s="8">
        <f t="shared" si="16"/>
        <v>43192</v>
      </c>
      <c r="BC23" s="8">
        <f t="shared" si="17"/>
        <v>43525</v>
      </c>
      <c r="BD23" s="2">
        <f t="shared" si="3"/>
        <v>333</v>
      </c>
    </row>
    <row r="24" spans="1:56" ht="15.75" x14ac:dyDescent="0.25">
      <c r="A24" s="21" t="s">
        <v>142</v>
      </c>
      <c r="B24" s="22"/>
      <c r="C24" s="21" t="s">
        <v>185</v>
      </c>
      <c r="D24" s="23" t="s">
        <v>142</v>
      </c>
      <c r="E24" s="21" t="s">
        <v>251</v>
      </c>
      <c r="F24" s="20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8">
        <f t="shared" si="4"/>
        <v>0</v>
      </c>
      <c r="AN24" s="8">
        <f t="shared" si="5"/>
        <v>0</v>
      </c>
      <c r="AO24" s="2">
        <f t="shared" si="6"/>
        <v>0</v>
      </c>
      <c r="AP24" s="8">
        <f t="shared" si="7"/>
        <v>0</v>
      </c>
      <c r="AQ24" s="8">
        <f t="shared" si="8"/>
        <v>0</v>
      </c>
      <c r="AR24" s="2">
        <f t="shared" si="9"/>
        <v>0</v>
      </c>
      <c r="AS24" s="8">
        <f t="shared" si="10"/>
        <v>0</v>
      </c>
      <c r="AT24" s="8">
        <f t="shared" si="11"/>
        <v>0</v>
      </c>
      <c r="AU24" s="2">
        <f t="shared" si="0"/>
        <v>0</v>
      </c>
      <c r="AV24" s="8">
        <f t="shared" si="12"/>
        <v>0</v>
      </c>
      <c r="AW24" s="8">
        <f t="shared" si="13"/>
        <v>0</v>
      </c>
      <c r="AX24" s="2">
        <f t="shared" si="1"/>
        <v>0</v>
      </c>
      <c r="AY24" s="8">
        <f t="shared" si="14"/>
        <v>0</v>
      </c>
      <c r="AZ24" s="8">
        <f t="shared" si="15"/>
        <v>0</v>
      </c>
      <c r="BA24" s="2">
        <f t="shared" si="2"/>
        <v>0</v>
      </c>
      <c r="BB24" s="8">
        <f t="shared" si="16"/>
        <v>0</v>
      </c>
      <c r="BC24" s="8">
        <f t="shared" si="17"/>
        <v>0</v>
      </c>
      <c r="BD24" s="2">
        <f t="shared" si="3"/>
        <v>0</v>
      </c>
    </row>
    <row r="25" spans="1:56" ht="31.5" x14ac:dyDescent="0.25">
      <c r="A25" s="16" t="s">
        <v>126</v>
      </c>
      <c r="B25" s="17">
        <v>406018</v>
      </c>
      <c r="C25" s="18" t="s">
        <v>185</v>
      </c>
      <c r="D25" s="18" t="s">
        <v>126</v>
      </c>
      <c r="E25" s="16" t="s">
        <v>127</v>
      </c>
      <c r="F25" s="20">
        <v>43256</v>
      </c>
      <c r="G25" s="8">
        <v>43256</v>
      </c>
      <c r="H25" s="8">
        <v>43287</v>
      </c>
      <c r="I25" s="8">
        <v>43327</v>
      </c>
      <c r="J25" s="8">
        <v>43418</v>
      </c>
      <c r="K25" s="8">
        <v>43314</v>
      </c>
      <c r="L25" s="8">
        <v>43307</v>
      </c>
      <c r="M25" s="8">
        <v>43804</v>
      </c>
      <c r="N25" s="8">
        <v>43821</v>
      </c>
      <c r="O25" s="8">
        <v>43393</v>
      </c>
      <c r="P25" s="8">
        <v>43824</v>
      </c>
      <c r="Q25" s="8">
        <v>43434</v>
      </c>
      <c r="R25" s="8" t="s">
        <v>186</v>
      </c>
      <c r="S25" s="8">
        <v>43489</v>
      </c>
      <c r="T25" s="8">
        <v>43483</v>
      </c>
      <c r="U25" s="8">
        <v>43366</v>
      </c>
      <c r="V25" s="8">
        <v>43257</v>
      </c>
      <c r="W25" s="8">
        <v>43350</v>
      </c>
      <c r="X25" s="8">
        <v>43397</v>
      </c>
      <c r="Y25" s="8">
        <v>43531</v>
      </c>
      <c r="Z25" s="8">
        <v>43559</v>
      </c>
      <c r="AA25" s="8">
        <v>43559</v>
      </c>
      <c r="AB25" s="8">
        <v>43559</v>
      </c>
      <c r="AC25" s="8">
        <v>43559</v>
      </c>
      <c r="AD25" s="8">
        <v>43559</v>
      </c>
      <c r="AE25" s="8">
        <v>43559</v>
      </c>
      <c r="AF25" s="8">
        <v>43559</v>
      </c>
      <c r="AG25" s="8">
        <v>43559</v>
      </c>
      <c r="AH25" s="8" t="s">
        <v>186</v>
      </c>
      <c r="AI25" s="8">
        <v>43559</v>
      </c>
      <c r="AJ25" s="8">
        <v>43559</v>
      </c>
      <c r="AK25" s="8">
        <v>43559</v>
      </c>
      <c r="AL25" s="8">
        <v>43559</v>
      </c>
      <c r="AM25" s="8">
        <f t="shared" si="4"/>
        <v>43256</v>
      </c>
      <c r="AN25" s="8">
        <f t="shared" si="5"/>
        <v>43350</v>
      </c>
      <c r="AO25" s="2">
        <f t="shared" si="6"/>
        <v>94</v>
      </c>
      <c r="AP25" s="8">
        <f t="shared" si="7"/>
        <v>43287</v>
      </c>
      <c r="AQ25" s="8">
        <f t="shared" si="8"/>
        <v>43559</v>
      </c>
      <c r="AR25" s="2">
        <f t="shared" si="9"/>
        <v>272</v>
      </c>
      <c r="AS25" s="8">
        <f t="shared" si="10"/>
        <v>43307</v>
      </c>
      <c r="AT25" s="8">
        <f t="shared" si="11"/>
        <v>43559</v>
      </c>
      <c r="AU25" s="2">
        <f t="shared" si="0"/>
        <v>252</v>
      </c>
      <c r="AV25" s="8">
        <f t="shared" si="12"/>
        <v>43393</v>
      </c>
      <c r="AW25" s="8">
        <f t="shared" si="13"/>
        <v>43559</v>
      </c>
      <c r="AX25" s="2">
        <f t="shared" si="1"/>
        <v>166</v>
      </c>
      <c r="AY25" s="8">
        <f t="shared" si="14"/>
        <v>43257</v>
      </c>
      <c r="AZ25" s="8">
        <f t="shared" si="15"/>
        <v>43559</v>
      </c>
      <c r="BA25" s="2">
        <f t="shared" si="2"/>
        <v>302</v>
      </c>
      <c r="BB25" s="8">
        <f t="shared" si="16"/>
        <v>43256</v>
      </c>
      <c r="BC25" s="8">
        <f t="shared" si="17"/>
        <v>43559</v>
      </c>
      <c r="BD25" s="2">
        <f t="shared" si="3"/>
        <v>303</v>
      </c>
    </row>
    <row r="26" spans="1:56" ht="15.75" x14ac:dyDescent="0.25">
      <c r="A26" s="21" t="s">
        <v>20</v>
      </c>
      <c r="B26" s="22">
        <v>406028</v>
      </c>
      <c r="C26" s="21" t="s">
        <v>185</v>
      </c>
      <c r="D26" s="23" t="s">
        <v>20</v>
      </c>
      <c r="E26" s="21" t="s">
        <v>47</v>
      </c>
      <c r="F26" s="20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8">
        <f t="shared" si="4"/>
        <v>0</v>
      </c>
      <c r="AN26" s="8">
        <f t="shared" si="5"/>
        <v>0</v>
      </c>
      <c r="AO26" s="2">
        <f t="shared" si="6"/>
        <v>0</v>
      </c>
      <c r="AP26" s="8">
        <f t="shared" si="7"/>
        <v>0</v>
      </c>
      <c r="AQ26" s="8">
        <f t="shared" si="8"/>
        <v>0</v>
      </c>
      <c r="AR26" s="2">
        <f t="shared" si="9"/>
        <v>0</v>
      </c>
      <c r="AS26" s="8">
        <f t="shared" si="10"/>
        <v>0</v>
      </c>
      <c r="AT26" s="8">
        <f t="shared" si="11"/>
        <v>0</v>
      </c>
      <c r="AU26" s="2">
        <f t="shared" si="0"/>
        <v>0</v>
      </c>
      <c r="AV26" s="8">
        <f t="shared" si="12"/>
        <v>0</v>
      </c>
      <c r="AW26" s="8">
        <f t="shared" si="13"/>
        <v>0</v>
      </c>
      <c r="AX26" s="2">
        <f t="shared" si="1"/>
        <v>0</v>
      </c>
      <c r="AY26" s="8">
        <f t="shared" si="14"/>
        <v>0</v>
      </c>
      <c r="AZ26" s="8">
        <f t="shared" si="15"/>
        <v>0</v>
      </c>
      <c r="BA26" s="2">
        <f t="shared" si="2"/>
        <v>0</v>
      </c>
      <c r="BB26" s="8">
        <f t="shared" si="16"/>
        <v>0</v>
      </c>
      <c r="BC26" s="8">
        <f t="shared" si="17"/>
        <v>0</v>
      </c>
      <c r="BD26" s="2">
        <f t="shared" si="3"/>
        <v>0</v>
      </c>
    </row>
    <row r="27" spans="1:56" ht="15.75" x14ac:dyDescent="0.25">
      <c r="A27" s="16" t="s">
        <v>128</v>
      </c>
      <c r="B27" s="17">
        <v>406025</v>
      </c>
      <c r="C27" s="18" t="s">
        <v>185</v>
      </c>
      <c r="D27" s="18" t="s">
        <v>128</v>
      </c>
      <c r="E27" s="16" t="s">
        <v>129</v>
      </c>
      <c r="F27" s="20">
        <v>43066</v>
      </c>
      <c r="G27" s="8">
        <v>43066</v>
      </c>
      <c r="H27" s="8">
        <v>43079</v>
      </c>
      <c r="I27" s="8">
        <v>43102</v>
      </c>
      <c r="J27" s="8">
        <v>43130</v>
      </c>
      <c r="K27" s="8">
        <v>43102</v>
      </c>
      <c r="L27" s="8">
        <v>43130</v>
      </c>
      <c r="M27" s="8">
        <v>43155</v>
      </c>
      <c r="N27" s="8">
        <v>43155</v>
      </c>
      <c r="O27" s="8">
        <v>43170</v>
      </c>
      <c r="P27" s="8">
        <v>43188</v>
      </c>
      <c r="Q27" s="8">
        <v>43206</v>
      </c>
      <c r="R27" s="8" t="s">
        <v>186</v>
      </c>
      <c r="S27" s="8">
        <v>43168</v>
      </c>
      <c r="T27" s="8">
        <v>43170</v>
      </c>
      <c r="U27" s="8">
        <v>43250</v>
      </c>
      <c r="V27" s="8">
        <v>43263</v>
      </c>
      <c r="W27" s="8">
        <v>43078</v>
      </c>
      <c r="X27" s="8">
        <v>43101</v>
      </c>
      <c r="Y27" s="8">
        <v>43129</v>
      </c>
      <c r="Z27" s="8">
        <v>43154</v>
      </c>
      <c r="AA27" s="8">
        <v>43114</v>
      </c>
      <c r="AB27" s="8">
        <v>43142</v>
      </c>
      <c r="AC27" s="8">
        <v>43169</v>
      </c>
      <c r="AD27" s="8">
        <v>43167</v>
      </c>
      <c r="AE27" s="8">
        <v>43187</v>
      </c>
      <c r="AF27" s="8">
        <v>43205</v>
      </c>
      <c r="AG27" s="8">
        <v>43233</v>
      </c>
      <c r="AH27" s="8" t="s">
        <v>186</v>
      </c>
      <c r="AI27" s="8">
        <v>43251</v>
      </c>
      <c r="AJ27" s="8">
        <v>43187</v>
      </c>
      <c r="AK27" s="8">
        <v>43262</v>
      </c>
      <c r="AL27" s="8">
        <v>43275</v>
      </c>
      <c r="AM27" s="8">
        <f t="shared" si="4"/>
        <v>43066</v>
      </c>
      <c r="AN27" s="8">
        <f t="shared" si="5"/>
        <v>43078</v>
      </c>
      <c r="AO27" s="2">
        <f t="shared" si="6"/>
        <v>12</v>
      </c>
      <c r="AP27" s="8">
        <f t="shared" si="7"/>
        <v>43079</v>
      </c>
      <c r="AQ27" s="8">
        <f t="shared" si="8"/>
        <v>43154</v>
      </c>
      <c r="AR27" s="2">
        <f t="shared" si="9"/>
        <v>75</v>
      </c>
      <c r="AS27" s="8">
        <f t="shared" si="10"/>
        <v>43102</v>
      </c>
      <c r="AT27" s="8">
        <f t="shared" si="11"/>
        <v>43142</v>
      </c>
      <c r="AU27" s="2">
        <f t="shared" si="0"/>
        <v>40</v>
      </c>
      <c r="AV27" s="8">
        <f t="shared" si="12"/>
        <v>43155</v>
      </c>
      <c r="AW27" s="8">
        <f t="shared" si="13"/>
        <v>43251</v>
      </c>
      <c r="AX27" s="2">
        <f t="shared" si="1"/>
        <v>96</v>
      </c>
      <c r="AY27" s="8">
        <f t="shared" si="14"/>
        <v>43250</v>
      </c>
      <c r="AZ27" s="8">
        <f t="shared" si="15"/>
        <v>43275</v>
      </c>
      <c r="BA27" s="2">
        <f t="shared" si="2"/>
        <v>25</v>
      </c>
      <c r="BB27" s="8">
        <f t="shared" si="16"/>
        <v>43066</v>
      </c>
      <c r="BC27" s="8">
        <f t="shared" si="17"/>
        <v>43275</v>
      </c>
      <c r="BD27" s="2">
        <f t="shared" si="3"/>
        <v>209</v>
      </c>
    </row>
    <row r="28" spans="1:56" ht="15.75" x14ac:dyDescent="0.25">
      <c r="A28" s="16" t="s">
        <v>128</v>
      </c>
      <c r="B28" s="17">
        <v>406026</v>
      </c>
      <c r="C28" s="18" t="s">
        <v>185</v>
      </c>
      <c r="D28" s="18" t="s">
        <v>128</v>
      </c>
      <c r="E28" s="16" t="s">
        <v>131</v>
      </c>
      <c r="F28" s="20">
        <v>43130</v>
      </c>
      <c r="G28" s="8">
        <v>43130</v>
      </c>
      <c r="H28" s="8">
        <v>43161</v>
      </c>
      <c r="I28" s="8">
        <v>43217</v>
      </c>
      <c r="J28" s="8">
        <v>43264</v>
      </c>
      <c r="K28" s="8">
        <v>43176</v>
      </c>
      <c r="L28" s="8">
        <v>43176</v>
      </c>
      <c r="M28" s="8">
        <v>43295</v>
      </c>
      <c r="N28" s="8">
        <v>43310</v>
      </c>
      <c r="O28" s="8">
        <v>43257</v>
      </c>
      <c r="P28" s="8">
        <v>43310</v>
      </c>
      <c r="Q28" s="8">
        <v>43293</v>
      </c>
      <c r="R28" s="8" t="s">
        <v>186</v>
      </c>
      <c r="S28" s="8">
        <v>43338</v>
      </c>
      <c r="T28" s="8">
        <v>43335</v>
      </c>
      <c r="U28" s="8">
        <v>43230</v>
      </c>
      <c r="V28" s="8">
        <v>43130</v>
      </c>
      <c r="W28" s="8">
        <v>43215</v>
      </c>
      <c r="X28" s="8">
        <v>43249</v>
      </c>
      <c r="Y28" s="8">
        <v>43348</v>
      </c>
      <c r="Z28" s="8">
        <v>43372</v>
      </c>
      <c r="AA28" s="8">
        <v>43372</v>
      </c>
      <c r="AB28" s="8">
        <v>43372</v>
      </c>
      <c r="AC28" s="8">
        <v>43372</v>
      </c>
      <c r="AD28" s="8">
        <v>43372</v>
      </c>
      <c r="AE28" s="8">
        <v>43372</v>
      </c>
      <c r="AF28" s="8">
        <v>43372</v>
      </c>
      <c r="AG28" s="8">
        <v>43372</v>
      </c>
      <c r="AH28" s="8" t="s">
        <v>186</v>
      </c>
      <c r="AI28" s="8">
        <v>43372</v>
      </c>
      <c r="AJ28" s="8">
        <v>43372</v>
      </c>
      <c r="AK28" s="8">
        <v>43372</v>
      </c>
      <c r="AL28" s="8">
        <v>43372</v>
      </c>
      <c r="AM28" s="8">
        <f t="shared" si="4"/>
        <v>43130</v>
      </c>
      <c r="AN28" s="8">
        <f t="shared" si="5"/>
        <v>43215</v>
      </c>
      <c r="AO28" s="2">
        <f t="shared" si="6"/>
        <v>85</v>
      </c>
      <c r="AP28" s="8">
        <f t="shared" si="7"/>
        <v>43161</v>
      </c>
      <c r="AQ28" s="8">
        <f t="shared" si="8"/>
        <v>43372</v>
      </c>
      <c r="AR28" s="2">
        <f t="shared" si="9"/>
        <v>211</v>
      </c>
      <c r="AS28" s="8">
        <f t="shared" si="10"/>
        <v>43176</v>
      </c>
      <c r="AT28" s="8">
        <f t="shared" si="11"/>
        <v>43372</v>
      </c>
      <c r="AU28" s="2">
        <f t="shared" si="0"/>
        <v>196</v>
      </c>
      <c r="AV28" s="8">
        <f t="shared" si="12"/>
        <v>43257</v>
      </c>
      <c r="AW28" s="8">
        <f t="shared" si="13"/>
        <v>43372</v>
      </c>
      <c r="AX28" s="2">
        <f t="shared" si="1"/>
        <v>115</v>
      </c>
      <c r="AY28" s="8">
        <f t="shared" si="14"/>
        <v>43130</v>
      </c>
      <c r="AZ28" s="8">
        <f t="shared" si="15"/>
        <v>43372</v>
      </c>
      <c r="BA28" s="2">
        <f t="shared" si="2"/>
        <v>242</v>
      </c>
      <c r="BB28" s="8">
        <f t="shared" si="16"/>
        <v>43130</v>
      </c>
      <c r="BC28" s="8">
        <f t="shared" si="17"/>
        <v>43372</v>
      </c>
      <c r="BD28" s="2">
        <f t="shared" si="3"/>
        <v>242</v>
      </c>
    </row>
    <row r="29" spans="1:56" ht="15.75" x14ac:dyDescent="0.25">
      <c r="A29" s="16" t="s">
        <v>133</v>
      </c>
      <c r="B29" s="17">
        <v>406016</v>
      </c>
      <c r="C29" s="18" t="s">
        <v>185</v>
      </c>
      <c r="D29" s="18" t="s">
        <v>133</v>
      </c>
      <c r="E29" s="16" t="s">
        <v>134</v>
      </c>
      <c r="F29" s="20">
        <v>43192</v>
      </c>
      <c r="G29" s="8">
        <v>43192</v>
      </c>
      <c r="H29" s="8">
        <v>43223</v>
      </c>
      <c r="I29" s="8">
        <v>43279</v>
      </c>
      <c r="J29" s="8">
        <v>43326</v>
      </c>
      <c r="K29" s="8">
        <v>43238</v>
      </c>
      <c r="L29" s="8">
        <v>43238</v>
      </c>
      <c r="M29" s="8">
        <v>43357</v>
      </c>
      <c r="N29" s="8">
        <v>43372</v>
      </c>
      <c r="O29" s="8">
        <v>43319</v>
      </c>
      <c r="P29" s="8">
        <v>43372</v>
      </c>
      <c r="Q29" s="8">
        <v>43355</v>
      </c>
      <c r="R29" s="8" t="s">
        <v>186</v>
      </c>
      <c r="S29" s="8">
        <v>43400</v>
      </c>
      <c r="T29" s="8">
        <v>43397</v>
      </c>
      <c r="U29" s="8">
        <v>43292</v>
      </c>
      <c r="V29" s="8">
        <v>43192</v>
      </c>
      <c r="W29" s="8">
        <v>43249</v>
      </c>
      <c r="X29" s="8">
        <v>43311</v>
      </c>
      <c r="Y29" s="8">
        <v>43775</v>
      </c>
      <c r="Z29" s="8">
        <v>43799</v>
      </c>
      <c r="AA29" s="8">
        <v>43799</v>
      </c>
      <c r="AB29" s="8">
        <v>43799</v>
      </c>
      <c r="AC29" s="8">
        <v>43799</v>
      </c>
      <c r="AD29" s="8">
        <v>43799</v>
      </c>
      <c r="AE29" s="8">
        <v>43799</v>
      </c>
      <c r="AF29" s="8">
        <v>43799</v>
      </c>
      <c r="AG29" s="8">
        <v>43799</v>
      </c>
      <c r="AH29" s="8" t="s">
        <v>186</v>
      </c>
      <c r="AI29" s="8">
        <v>43799</v>
      </c>
      <c r="AJ29" s="8">
        <v>43799</v>
      </c>
      <c r="AK29" s="8">
        <v>43799</v>
      </c>
      <c r="AL29" s="8">
        <v>43799</v>
      </c>
      <c r="AM29" s="8">
        <f t="shared" si="4"/>
        <v>43192</v>
      </c>
      <c r="AN29" s="8">
        <f t="shared" si="5"/>
        <v>43249</v>
      </c>
      <c r="AO29" s="2">
        <f t="shared" si="6"/>
        <v>57</v>
      </c>
      <c r="AP29" s="8">
        <f t="shared" si="7"/>
        <v>43223</v>
      </c>
      <c r="AQ29" s="8">
        <f t="shared" si="8"/>
        <v>43799</v>
      </c>
      <c r="AR29" s="2">
        <f t="shared" si="9"/>
        <v>576</v>
      </c>
      <c r="AS29" s="8">
        <f t="shared" si="10"/>
        <v>43238</v>
      </c>
      <c r="AT29" s="8">
        <f t="shared" si="11"/>
        <v>43799</v>
      </c>
      <c r="AU29" s="2">
        <f t="shared" si="0"/>
        <v>561</v>
      </c>
      <c r="AV29" s="8">
        <f t="shared" si="12"/>
        <v>43319</v>
      </c>
      <c r="AW29" s="8">
        <f t="shared" si="13"/>
        <v>43799</v>
      </c>
      <c r="AX29" s="2">
        <f t="shared" si="1"/>
        <v>480</v>
      </c>
      <c r="AY29" s="8">
        <f t="shared" si="14"/>
        <v>43192</v>
      </c>
      <c r="AZ29" s="8">
        <f t="shared" si="15"/>
        <v>43799</v>
      </c>
      <c r="BA29" s="2">
        <f t="shared" si="2"/>
        <v>607</v>
      </c>
      <c r="BB29" s="8">
        <f t="shared" si="16"/>
        <v>43192</v>
      </c>
      <c r="BC29" s="8">
        <f t="shared" si="17"/>
        <v>43799</v>
      </c>
      <c r="BD29" s="2">
        <f t="shared" si="3"/>
        <v>607</v>
      </c>
    </row>
    <row r="30" spans="1:56" ht="15.75" x14ac:dyDescent="0.25">
      <c r="A30" s="24" t="s">
        <v>187</v>
      </c>
      <c r="B30" s="25">
        <v>406013</v>
      </c>
      <c r="C30" s="26" t="s">
        <v>185</v>
      </c>
      <c r="D30" s="18" t="s">
        <v>187</v>
      </c>
      <c r="E30" s="24" t="s">
        <v>188</v>
      </c>
      <c r="F30" s="27">
        <v>43263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>
        <f t="shared" si="4"/>
        <v>0</v>
      </c>
      <c r="AN30" s="9">
        <f t="shared" si="5"/>
        <v>0</v>
      </c>
      <c r="AO30" s="10">
        <f t="shared" si="6"/>
        <v>0</v>
      </c>
      <c r="AP30" s="9">
        <f t="shared" si="7"/>
        <v>0</v>
      </c>
      <c r="AQ30" s="9">
        <f t="shared" si="8"/>
        <v>0</v>
      </c>
      <c r="AR30" s="10">
        <f t="shared" si="9"/>
        <v>0</v>
      </c>
      <c r="AS30" s="9">
        <f t="shared" si="10"/>
        <v>0</v>
      </c>
      <c r="AT30" s="9">
        <f t="shared" si="11"/>
        <v>0</v>
      </c>
      <c r="AU30" s="10">
        <f t="shared" si="0"/>
        <v>0</v>
      </c>
      <c r="AV30" s="9">
        <f t="shared" si="12"/>
        <v>0</v>
      </c>
      <c r="AW30" s="9">
        <f t="shared" si="13"/>
        <v>0</v>
      </c>
      <c r="AX30" s="10">
        <f t="shared" si="1"/>
        <v>0</v>
      </c>
      <c r="AY30" s="9">
        <f t="shared" si="14"/>
        <v>0</v>
      </c>
      <c r="AZ30" s="9">
        <f t="shared" si="15"/>
        <v>0</v>
      </c>
      <c r="BA30" s="10">
        <f t="shared" si="2"/>
        <v>0</v>
      </c>
      <c r="BB30" s="9">
        <f t="shared" si="16"/>
        <v>0</v>
      </c>
      <c r="BC30" s="9">
        <f t="shared" si="17"/>
        <v>0</v>
      </c>
      <c r="BD30" s="10">
        <f t="shared" si="3"/>
        <v>0</v>
      </c>
    </row>
    <row r="31" spans="1:56" ht="15.75" x14ac:dyDescent="0.25">
      <c r="A31" s="16" t="s">
        <v>135</v>
      </c>
      <c r="B31" s="17">
        <v>406014</v>
      </c>
      <c r="C31" s="18" t="s">
        <v>185</v>
      </c>
      <c r="D31" s="18" t="s">
        <v>135</v>
      </c>
      <c r="E31" s="16" t="s">
        <v>136</v>
      </c>
      <c r="F31" s="20">
        <v>43256</v>
      </c>
      <c r="G31" s="8">
        <v>43256</v>
      </c>
      <c r="H31" s="8">
        <v>43287</v>
      </c>
      <c r="I31" s="8">
        <v>43343</v>
      </c>
      <c r="J31" s="8">
        <v>43390</v>
      </c>
      <c r="K31" s="8">
        <v>43302</v>
      </c>
      <c r="L31" s="8">
        <v>43302</v>
      </c>
      <c r="M31" s="8">
        <v>43421</v>
      </c>
      <c r="N31" s="8">
        <v>43436</v>
      </c>
      <c r="O31" s="8">
        <v>43383</v>
      </c>
      <c r="P31" s="8">
        <v>43436</v>
      </c>
      <c r="Q31" s="8">
        <v>43419</v>
      </c>
      <c r="R31" s="8" t="s">
        <v>186</v>
      </c>
      <c r="S31" s="8">
        <v>43464</v>
      </c>
      <c r="T31" s="8">
        <v>43461</v>
      </c>
      <c r="U31" s="8">
        <v>43356</v>
      </c>
      <c r="V31" s="8">
        <v>43256</v>
      </c>
      <c r="W31" s="8">
        <v>43332</v>
      </c>
      <c r="X31" s="8">
        <v>43375</v>
      </c>
      <c r="Y31" s="8">
        <v>43474</v>
      </c>
      <c r="Z31" s="8">
        <v>43498</v>
      </c>
      <c r="AA31" s="8">
        <v>43498</v>
      </c>
      <c r="AB31" s="8">
        <v>43498</v>
      </c>
      <c r="AC31" s="8">
        <v>43498</v>
      </c>
      <c r="AD31" s="8">
        <v>43498</v>
      </c>
      <c r="AE31" s="8">
        <v>43498</v>
      </c>
      <c r="AF31" s="8">
        <v>43498</v>
      </c>
      <c r="AG31" s="8">
        <v>43498</v>
      </c>
      <c r="AH31" s="8" t="s">
        <v>186</v>
      </c>
      <c r="AI31" s="8">
        <v>43498</v>
      </c>
      <c r="AJ31" s="8">
        <v>43498</v>
      </c>
      <c r="AK31" s="8">
        <v>43498</v>
      </c>
      <c r="AL31" s="8">
        <v>43498</v>
      </c>
      <c r="AM31" s="8">
        <f t="shared" si="4"/>
        <v>43256</v>
      </c>
      <c r="AN31" s="8">
        <f t="shared" si="5"/>
        <v>43332</v>
      </c>
      <c r="AO31" s="2">
        <f t="shared" si="6"/>
        <v>76</v>
      </c>
      <c r="AP31" s="8">
        <f t="shared" si="7"/>
        <v>43287</v>
      </c>
      <c r="AQ31" s="8">
        <f t="shared" si="8"/>
        <v>43498</v>
      </c>
      <c r="AR31" s="2">
        <f t="shared" si="9"/>
        <v>211</v>
      </c>
      <c r="AS31" s="8">
        <f t="shared" si="10"/>
        <v>43302</v>
      </c>
      <c r="AT31" s="8">
        <f t="shared" si="11"/>
        <v>43498</v>
      </c>
      <c r="AU31" s="2">
        <f t="shared" si="0"/>
        <v>196</v>
      </c>
      <c r="AV31" s="8">
        <f t="shared" si="12"/>
        <v>43383</v>
      </c>
      <c r="AW31" s="8">
        <f t="shared" si="13"/>
        <v>43498</v>
      </c>
      <c r="AX31" s="2">
        <f t="shared" si="1"/>
        <v>115</v>
      </c>
      <c r="AY31" s="8">
        <f t="shared" si="14"/>
        <v>43256</v>
      </c>
      <c r="AZ31" s="8">
        <f t="shared" si="15"/>
        <v>43498</v>
      </c>
      <c r="BA31" s="2">
        <f t="shared" si="2"/>
        <v>242</v>
      </c>
      <c r="BB31" s="8">
        <f t="shared" si="16"/>
        <v>43256</v>
      </c>
      <c r="BC31" s="8">
        <f t="shared" si="17"/>
        <v>43498</v>
      </c>
      <c r="BD31" s="2">
        <f t="shared" si="3"/>
        <v>242</v>
      </c>
    </row>
    <row r="32" spans="1:56" ht="15.75" x14ac:dyDescent="0.25">
      <c r="A32" s="16" t="s">
        <v>137</v>
      </c>
      <c r="B32" s="17">
        <v>406029</v>
      </c>
      <c r="C32" s="18" t="s">
        <v>185</v>
      </c>
      <c r="D32" s="18" t="s">
        <v>137</v>
      </c>
      <c r="E32" s="16" t="s">
        <v>138</v>
      </c>
      <c r="F32" s="20">
        <v>43346</v>
      </c>
      <c r="G32" s="8">
        <v>43346</v>
      </c>
      <c r="H32" s="8">
        <v>43377</v>
      </c>
      <c r="I32" s="8">
        <v>43433</v>
      </c>
      <c r="J32" s="8">
        <v>43480</v>
      </c>
      <c r="K32" s="8">
        <v>43392</v>
      </c>
      <c r="L32" s="8">
        <v>43392</v>
      </c>
      <c r="M32" s="8">
        <v>43511</v>
      </c>
      <c r="N32" s="8">
        <v>43526</v>
      </c>
      <c r="O32" s="8">
        <v>43473</v>
      </c>
      <c r="P32" s="8">
        <v>43526</v>
      </c>
      <c r="Q32" s="8">
        <v>43509</v>
      </c>
      <c r="R32" s="28" t="s">
        <v>186</v>
      </c>
      <c r="S32" s="8">
        <v>43554</v>
      </c>
      <c r="T32" s="8">
        <v>43551</v>
      </c>
      <c r="U32" s="8">
        <v>43446</v>
      </c>
      <c r="V32" s="8">
        <v>43346</v>
      </c>
      <c r="W32" s="8">
        <v>43403</v>
      </c>
      <c r="X32" s="8">
        <v>43465</v>
      </c>
      <c r="Y32" s="8">
        <v>43564</v>
      </c>
      <c r="Z32" s="8">
        <v>43588</v>
      </c>
      <c r="AA32" s="8">
        <v>43588</v>
      </c>
      <c r="AB32" s="8">
        <v>43588</v>
      </c>
      <c r="AC32" s="8">
        <v>43588</v>
      </c>
      <c r="AD32" s="8">
        <v>43588</v>
      </c>
      <c r="AE32" s="8">
        <v>43588</v>
      </c>
      <c r="AF32" s="8">
        <v>43588</v>
      </c>
      <c r="AG32" s="8">
        <v>43588</v>
      </c>
      <c r="AH32" s="28" t="s">
        <v>186</v>
      </c>
      <c r="AI32" s="8">
        <v>43588</v>
      </c>
      <c r="AJ32" s="8">
        <v>43588</v>
      </c>
      <c r="AK32" s="8">
        <v>43588</v>
      </c>
      <c r="AL32" s="8">
        <v>43588</v>
      </c>
      <c r="AM32" s="8">
        <f t="shared" si="4"/>
        <v>43346</v>
      </c>
      <c r="AN32" s="8">
        <f t="shared" si="5"/>
        <v>43403</v>
      </c>
      <c r="AO32" s="2">
        <f t="shared" si="6"/>
        <v>57</v>
      </c>
      <c r="AP32" s="8">
        <f t="shared" si="7"/>
        <v>43377</v>
      </c>
      <c r="AQ32" s="8">
        <f t="shared" si="8"/>
        <v>43588</v>
      </c>
      <c r="AR32" s="2">
        <f t="shared" si="9"/>
        <v>211</v>
      </c>
      <c r="AS32" s="8">
        <f t="shared" si="10"/>
        <v>43392</v>
      </c>
      <c r="AT32" s="8">
        <f t="shared" si="11"/>
        <v>43588</v>
      </c>
      <c r="AU32" s="2">
        <f t="shared" si="0"/>
        <v>196</v>
      </c>
      <c r="AV32" s="8">
        <f t="shared" si="12"/>
        <v>43473</v>
      </c>
      <c r="AW32" s="8">
        <f t="shared" si="13"/>
        <v>43588</v>
      </c>
      <c r="AX32" s="2">
        <f t="shared" si="1"/>
        <v>115</v>
      </c>
      <c r="AY32" s="8">
        <f t="shared" si="14"/>
        <v>43346</v>
      </c>
      <c r="AZ32" s="8">
        <f t="shared" si="15"/>
        <v>43588</v>
      </c>
      <c r="BA32" s="2">
        <f t="shared" si="2"/>
        <v>242</v>
      </c>
      <c r="BB32" s="8">
        <f t="shared" si="16"/>
        <v>43346</v>
      </c>
      <c r="BC32" s="8">
        <f t="shared" si="17"/>
        <v>43588</v>
      </c>
      <c r="BD32" s="2">
        <f t="shared" si="3"/>
        <v>242</v>
      </c>
    </row>
    <row r="33" spans="1:56" ht="15.75" x14ac:dyDescent="0.25">
      <c r="A33" s="16" t="s">
        <v>139</v>
      </c>
      <c r="B33" s="17">
        <v>406031</v>
      </c>
      <c r="C33" s="18" t="s">
        <v>185</v>
      </c>
      <c r="D33" s="18" t="s">
        <v>139</v>
      </c>
      <c r="E33" s="16" t="s">
        <v>140</v>
      </c>
      <c r="F33" s="20">
        <v>43265</v>
      </c>
      <c r="G33" s="8">
        <v>43265</v>
      </c>
      <c r="H33" s="8">
        <v>43296</v>
      </c>
      <c r="I33" s="8">
        <v>43311</v>
      </c>
      <c r="J33" s="8">
        <v>43348</v>
      </c>
      <c r="K33" s="8">
        <v>43305</v>
      </c>
      <c r="L33" s="8">
        <v>43304</v>
      </c>
      <c r="M33" s="8">
        <v>43364</v>
      </c>
      <c r="N33" s="8">
        <v>43372</v>
      </c>
      <c r="O33" s="8">
        <v>43346</v>
      </c>
      <c r="P33" s="8">
        <v>43371</v>
      </c>
      <c r="Q33" s="8">
        <v>43363</v>
      </c>
      <c r="R33" s="8" t="s">
        <v>186</v>
      </c>
      <c r="S33" s="8">
        <v>43384</v>
      </c>
      <c r="T33" s="8">
        <v>43382</v>
      </c>
      <c r="U33" s="8">
        <v>43330</v>
      </c>
      <c r="V33" s="8">
        <v>43280</v>
      </c>
      <c r="W33" s="8">
        <v>43295</v>
      </c>
      <c r="X33" s="8">
        <v>43341</v>
      </c>
      <c r="Y33" s="8">
        <v>43370</v>
      </c>
      <c r="Z33" s="8">
        <v>43401</v>
      </c>
      <c r="AA33" s="8">
        <v>43402</v>
      </c>
      <c r="AB33" s="8">
        <v>43402</v>
      </c>
      <c r="AC33" s="8">
        <v>43402</v>
      </c>
      <c r="AD33" s="8">
        <v>43402</v>
      </c>
      <c r="AE33" s="8">
        <v>43402</v>
      </c>
      <c r="AF33" s="8">
        <v>43402</v>
      </c>
      <c r="AG33" s="8">
        <v>43402</v>
      </c>
      <c r="AH33" s="8" t="s">
        <v>186</v>
      </c>
      <c r="AI33" s="8">
        <v>43402</v>
      </c>
      <c r="AJ33" s="8">
        <v>43402</v>
      </c>
      <c r="AK33" s="8">
        <v>43402</v>
      </c>
      <c r="AL33" s="8">
        <v>43402</v>
      </c>
      <c r="AM33" s="8">
        <f t="shared" si="4"/>
        <v>43265</v>
      </c>
      <c r="AN33" s="8">
        <f t="shared" si="5"/>
        <v>43295</v>
      </c>
      <c r="AO33" s="2">
        <f t="shared" si="6"/>
        <v>30</v>
      </c>
      <c r="AP33" s="8">
        <f t="shared" si="7"/>
        <v>43296</v>
      </c>
      <c r="AQ33" s="8">
        <f t="shared" si="8"/>
        <v>43401</v>
      </c>
      <c r="AR33" s="2">
        <f t="shared" si="9"/>
        <v>105</v>
      </c>
      <c r="AS33" s="8">
        <f t="shared" si="10"/>
        <v>43304</v>
      </c>
      <c r="AT33" s="8">
        <f t="shared" si="11"/>
        <v>43402</v>
      </c>
      <c r="AU33" s="2">
        <f t="shared" si="0"/>
        <v>98</v>
      </c>
      <c r="AV33" s="8">
        <f t="shared" si="12"/>
        <v>43346</v>
      </c>
      <c r="AW33" s="8">
        <f t="shared" si="13"/>
        <v>43402</v>
      </c>
      <c r="AX33" s="2">
        <f t="shared" si="1"/>
        <v>56</v>
      </c>
      <c r="AY33" s="8">
        <f t="shared" si="14"/>
        <v>43280</v>
      </c>
      <c r="AZ33" s="8">
        <f t="shared" si="15"/>
        <v>43402</v>
      </c>
      <c r="BA33" s="2">
        <f t="shared" si="2"/>
        <v>122</v>
      </c>
      <c r="BB33" s="8">
        <f t="shared" si="16"/>
        <v>43265</v>
      </c>
      <c r="BC33" s="8">
        <f t="shared" si="17"/>
        <v>43402</v>
      </c>
      <c r="BD33" s="2">
        <f t="shared" si="3"/>
        <v>137</v>
      </c>
    </row>
    <row r="34" spans="1:56" ht="15.75" x14ac:dyDescent="0.25">
      <c r="A34" s="16" t="s">
        <v>4</v>
      </c>
      <c r="B34" s="29">
        <v>406034</v>
      </c>
      <c r="C34" s="18" t="s">
        <v>185</v>
      </c>
      <c r="D34" s="18" t="s">
        <v>4</v>
      </c>
      <c r="E34" s="16" t="s">
        <v>26</v>
      </c>
      <c r="F34" s="20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8">
        <f t="shared" si="4"/>
        <v>0</v>
      </c>
      <c r="AN34" s="8">
        <f t="shared" si="5"/>
        <v>0</v>
      </c>
      <c r="AO34" s="2">
        <f t="shared" si="6"/>
        <v>0</v>
      </c>
      <c r="AP34" s="8">
        <f t="shared" si="7"/>
        <v>0</v>
      </c>
      <c r="AQ34" s="8">
        <f t="shared" si="8"/>
        <v>0</v>
      </c>
      <c r="AR34" s="2">
        <f t="shared" si="9"/>
        <v>0</v>
      </c>
      <c r="AS34" s="8">
        <f t="shared" si="10"/>
        <v>0</v>
      </c>
      <c r="AT34" s="8">
        <f t="shared" si="11"/>
        <v>0</v>
      </c>
      <c r="AU34" s="2">
        <f t="shared" si="0"/>
        <v>0</v>
      </c>
      <c r="AV34" s="8">
        <f t="shared" si="12"/>
        <v>0</v>
      </c>
      <c r="AW34" s="8">
        <f t="shared" si="13"/>
        <v>0</v>
      </c>
      <c r="AX34" s="2">
        <f t="shared" si="1"/>
        <v>0</v>
      </c>
      <c r="AY34" s="8">
        <f t="shared" si="14"/>
        <v>0</v>
      </c>
      <c r="AZ34" s="8">
        <f t="shared" si="15"/>
        <v>0</v>
      </c>
      <c r="BA34" s="2">
        <f t="shared" si="2"/>
        <v>0</v>
      </c>
      <c r="BB34" s="8">
        <f t="shared" si="16"/>
        <v>0</v>
      </c>
      <c r="BC34" s="8">
        <f t="shared" si="17"/>
        <v>0</v>
      </c>
      <c r="BD34" s="2">
        <f t="shared" si="3"/>
        <v>0</v>
      </c>
    </row>
    <row r="35" spans="1:56" ht="31.5" x14ac:dyDescent="0.25">
      <c r="A35" s="16" t="s">
        <v>5</v>
      </c>
      <c r="B35" s="17">
        <v>406032</v>
      </c>
      <c r="C35" s="18" t="s">
        <v>185</v>
      </c>
      <c r="D35" s="18" t="s">
        <v>5</v>
      </c>
      <c r="E35" s="16" t="s">
        <v>5</v>
      </c>
      <c r="F35" s="20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8">
        <f t="shared" si="4"/>
        <v>0</v>
      </c>
      <c r="AN35" s="8">
        <f t="shared" si="5"/>
        <v>0</v>
      </c>
      <c r="AO35" s="2">
        <f t="shared" si="6"/>
        <v>0</v>
      </c>
      <c r="AP35" s="8">
        <f t="shared" si="7"/>
        <v>0</v>
      </c>
      <c r="AQ35" s="8">
        <f t="shared" si="8"/>
        <v>0</v>
      </c>
      <c r="AR35" s="2">
        <f t="shared" si="9"/>
        <v>0</v>
      </c>
      <c r="AS35" s="8">
        <f t="shared" si="10"/>
        <v>0</v>
      </c>
      <c r="AT35" s="8">
        <f t="shared" si="11"/>
        <v>0</v>
      </c>
      <c r="AU35" s="2">
        <f t="shared" si="0"/>
        <v>0</v>
      </c>
      <c r="AV35" s="8">
        <f t="shared" si="12"/>
        <v>0</v>
      </c>
      <c r="AW35" s="8">
        <f t="shared" si="13"/>
        <v>0</v>
      </c>
      <c r="AX35" s="2">
        <f t="shared" si="1"/>
        <v>0</v>
      </c>
      <c r="AY35" s="8">
        <f t="shared" si="14"/>
        <v>0</v>
      </c>
      <c r="AZ35" s="8">
        <f t="shared" si="15"/>
        <v>0</v>
      </c>
      <c r="BA35" s="2">
        <f t="shared" si="2"/>
        <v>0</v>
      </c>
      <c r="BB35" s="8">
        <f t="shared" si="16"/>
        <v>0</v>
      </c>
      <c r="BC35" s="8">
        <f t="shared" si="17"/>
        <v>0</v>
      </c>
      <c r="BD35" s="2">
        <f t="shared" si="3"/>
        <v>0</v>
      </c>
    </row>
    <row r="36" spans="1:56" ht="15.75" x14ac:dyDescent="0.25">
      <c r="A36" s="16" t="s">
        <v>6</v>
      </c>
      <c r="B36" s="17">
        <v>406030</v>
      </c>
      <c r="C36" s="18" t="s">
        <v>185</v>
      </c>
      <c r="D36" s="18" t="s">
        <v>6</v>
      </c>
      <c r="E36" s="16" t="s">
        <v>27</v>
      </c>
      <c r="F36" s="20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8">
        <f t="shared" si="4"/>
        <v>0</v>
      </c>
      <c r="AN36" s="8">
        <f t="shared" si="5"/>
        <v>0</v>
      </c>
      <c r="AO36" s="2">
        <f t="shared" si="6"/>
        <v>0</v>
      </c>
      <c r="AP36" s="8">
        <f t="shared" si="7"/>
        <v>0</v>
      </c>
      <c r="AQ36" s="8">
        <f t="shared" si="8"/>
        <v>0</v>
      </c>
      <c r="AR36" s="2">
        <f t="shared" si="9"/>
        <v>0</v>
      </c>
      <c r="AS36" s="8">
        <f t="shared" si="10"/>
        <v>0</v>
      </c>
      <c r="AT36" s="8">
        <f t="shared" si="11"/>
        <v>0</v>
      </c>
      <c r="AU36" s="2">
        <f t="shared" si="0"/>
        <v>0</v>
      </c>
      <c r="AV36" s="8">
        <f t="shared" si="12"/>
        <v>0</v>
      </c>
      <c r="AW36" s="8">
        <f t="shared" si="13"/>
        <v>0</v>
      </c>
      <c r="AX36" s="2">
        <f t="shared" si="1"/>
        <v>0</v>
      </c>
      <c r="AY36" s="8">
        <f t="shared" si="14"/>
        <v>0</v>
      </c>
      <c r="AZ36" s="8">
        <f t="shared" si="15"/>
        <v>0</v>
      </c>
      <c r="BA36" s="2">
        <f t="shared" si="2"/>
        <v>0</v>
      </c>
      <c r="BB36" s="8">
        <f t="shared" si="16"/>
        <v>0</v>
      </c>
      <c r="BC36" s="8">
        <f t="shared" si="17"/>
        <v>0</v>
      </c>
      <c r="BD36" s="2">
        <f t="shared" si="3"/>
        <v>0</v>
      </c>
    </row>
    <row r="37" spans="1:56" ht="31.5" x14ac:dyDescent="0.25">
      <c r="A37" s="16" t="s">
        <v>7</v>
      </c>
      <c r="B37" s="17">
        <v>406037</v>
      </c>
      <c r="C37" s="18" t="s">
        <v>329</v>
      </c>
      <c r="D37" s="18" t="s">
        <v>7</v>
      </c>
      <c r="E37" s="30" t="s">
        <v>28</v>
      </c>
      <c r="F37" s="20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8">
        <f t="shared" si="4"/>
        <v>0</v>
      </c>
      <c r="AN37" s="8">
        <f t="shared" si="5"/>
        <v>0</v>
      </c>
      <c r="AO37" s="2">
        <f t="shared" si="6"/>
        <v>0</v>
      </c>
      <c r="AP37" s="8">
        <f t="shared" si="7"/>
        <v>0</v>
      </c>
      <c r="AQ37" s="8">
        <f t="shared" si="8"/>
        <v>0</v>
      </c>
      <c r="AR37" s="2">
        <f t="shared" si="9"/>
        <v>0</v>
      </c>
      <c r="AS37" s="8">
        <f t="shared" si="10"/>
        <v>0</v>
      </c>
      <c r="AT37" s="8">
        <f t="shared" si="11"/>
        <v>0</v>
      </c>
      <c r="AU37" s="2">
        <f t="shared" si="0"/>
        <v>0</v>
      </c>
      <c r="AV37" s="8">
        <f t="shared" si="12"/>
        <v>0</v>
      </c>
      <c r="AW37" s="8">
        <f t="shared" si="13"/>
        <v>0</v>
      </c>
      <c r="AX37" s="2">
        <f t="shared" si="1"/>
        <v>0</v>
      </c>
      <c r="AY37" s="8">
        <f t="shared" si="14"/>
        <v>0</v>
      </c>
      <c r="AZ37" s="8">
        <f t="shared" si="15"/>
        <v>0</v>
      </c>
      <c r="BA37" s="2">
        <f t="shared" si="2"/>
        <v>0</v>
      </c>
      <c r="BB37" s="8">
        <f t="shared" si="16"/>
        <v>0</v>
      </c>
      <c r="BC37" s="8">
        <f t="shared" si="17"/>
        <v>0</v>
      </c>
      <c r="BD37" s="2">
        <f t="shared" si="3"/>
        <v>0</v>
      </c>
    </row>
    <row r="38" spans="1:56" ht="15.75" x14ac:dyDescent="0.25">
      <c r="A38" s="21" t="s">
        <v>22</v>
      </c>
      <c r="B38" s="22"/>
      <c r="C38" s="21" t="s">
        <v>185</v>
      </c>
      <c r="D38" s="23" t="s">
        <v>22</v>
      </c>
      <c r="E38" s="21" t="s">
        <v>54</v>
      </c>
      <c r="F38" s="20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8">
        <f t="shared" si="4"/>
        <v>0</v>
      </c>
      <c r="AN38" s="8">
        <f t="shared" si="5"/>
        <v>0</v>
      </c>
      <c r="AO38" s="2">
        <f t="shared" si="6"/>
        <v>0</v>
      </c>
      <c r="AP38" s="8">
        <f t="shared" si="7"/>
        <v>0</v>
      </c>
      <c r="AQ38" s="8">
        <f t="shared" si="8"/>
        <v>0</v>
      </c>
      <c r="AR38" s="2">
        <f t="shared" si="9"/>
        <v>0</v>
      </c>
      <c r="AS38" s="8">
        <f t="shared" si="10"/>
        <v>0</v>
      </c>
      <c r="AT38" s="8">
        <f t="shared" si="11"/>
        <v>0</v>
      </c>
      <c r="AU38" s="2">
        <f t="shared" si="0"/>
        <v>0</v>
      </c>
      <c r="AV38" s="8">
        <f t="shared" si="12"/>
        <v>0</v>
      </c>
      <c r="AW38" s="8">
        <f t="shared" si="13"/>
        <v>0</v>
      </c>
      <c r="AX38" s="2">
        <f t="shared" si="1"/>
        <v>0</v>
      </c>
      <c r="AY38" s="8">
        <f t="shared" si="14"/>
        <v>0</v>
      </c>
      <c r="AZ38" s="8">
        <f t="shared" si="15"/>
        <v>0</v>
      </c>
      <c r="BA38" s="2">
        <f t="shared" si="2"/>
        <v>0</v>
      </c>
      <c r="BB38" s="8">
        <f t="shared" si="16"/>
        <v>0</v>
      </c>
      <c r="BC38" s="8">
        <f t="shared" si="17"/>
        <v>0</v>
      </c>
      <c r="BD38" s="2">
        <f t="shared" si="3"/>
        <v>0</v>
      </c>
    </row>
    <row r="39" spans="1:56" ht="31.5" x14ac:dyDescent="0.25">
      <c r="A39" s="16" t="s">
        <v>240</v>
      </c>
      <c r="B39" s="17">
        <v>406039</v>
      </c>
      <c r="C39" s="18" t="s">
        <v>329</v>
      </c>
      <c r="D39" s="18" t="s">
        <v>240</v>
      </c>
      <c r="E39" s="16" t="s">
        <v>252</v>
      </c>
      <c r="F39" s="20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8">
        <f t="shared" si="4"/>
        <v>0</v>
      </c>
      <c r="AN39" s="8">
        <f t="shared" si="5"/>
        <v>0</v>
      </c>
      <c r="AO39" s="2">
        <f t="shared" si="6"/>
        <v>0</v>
      </c>
      <c r="AP39" s="8">
        <f t="shared" si="7"/>
        <v>0</v>
      </c>
      <c r="AQ39" s="8">
        <f t="shared" si="8"/>
        <v>0</v>
      </c>
      <c r="AR39" s="2">
        <f t="shared" si="9"/>
        <v>0</v>
      </c>
      <c r="AS39" s="8">
        <f t="shared" si="10"/>
        <v>0</v>
      </c>
      <c r="AT39" s="8">
        <f t="shared" si="11"/>
        <v>0</v>
      </c>
      <c r="AU39" s="2">
        <f t="shared" si="0"/>
        <v>0</v>
      </c>
      <c r="AV39" s="8">
        <f t="shared" si="12"/>
        <v>0</v>
      </c>
      <c r="AW39" s="8">
        <f t="shared" si="13"/>
        <v>0</v>
      </c>
      <c r="AX39" s="2">
        <f t="shared" si="1"/>
        <v>0</v>
      </c>
      <c r="AY39" s="8">
        <f t="shared" si="14"/>
        <v>0</v>
      </c>
      <c r="AZ39" s="8">
        <f t="shared" si="15"/>
        <v>0</v>
      </c>
      <c r="BA39" s="2">
        <f t="shared" si="2"/>
        <v>0</v>
      </c>
      <c r="BB39" s="8">
        <f t="shared" si="16"/>
        <v>0</v>
      </c>
      <c r="BC39" s="8">
        <f t="shared" si="17"/>
        <v>0</v>
      </c>
      <c r="BD39" s="2">
        <f t="shared" si="3"/>
        <v>0</v>
      </c>
    </row>
    <row r="40" spans="1:56" ht="31.5" x14ac:dyDescent="0.25">
      <c r="A40" s="16" t="s">
        <v>8</v>
      </c>
      <c r="B40" s="17">
        <v>406065</v>
      </c>
      <c r="C40" s="18" t="s">
        <v>329</v>
      </c>
      <c r="D40" s="18" t="s">
        <v>8</v>
      </c>
      <c r="E40" s="16" t="s">
        <v>29</v>
      </c>
      <c r="F40" s="20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8">
        <f t="shared" si="4"/>
        <v>0</v>
      </c>
      <c r="AN40" s="8">
        <f t="shared" si="5"/>
        <v>0</v>
      </c>
      <c r="AO40" s="2">
        <f t="shared" si="6"/>
        <v>0</v>
      </c>
      <c r="AP40" s="8">
        <f t="shared" si="7"/>
        <v>0</v>
      </c>
      <c r="AQ40" s="8">
        <f t="shared" si="8"/>
        <v>0</v>
      </c>
      <c r="AR40" s="2">
        <f t="shared" si="9"/>
        <v>0</v>
      </c>
      <c r="AS40" s="8">
        <f t="shared" si="10"/>
        <v>0</v>
      </c>
      <c r="AT40" s="8">
        <f t="shared" si="11"/>
        <v>0</v>
      </c>
      <c r="AU40" s="2">
        <f t="shared" si="0"/>
        <v>0</v>
      </c>
      <c r="AV40" s="8">
        <f t="shared" si="12"/>
        <v>0</v>
      </c>
      <c r="AW40" s="8">
        <f t="shared" si="13"/>
        <v>0</v>
      </c>
      <c r="AX40" s="2">
        <f t="shared" si="1"/>
        <v>0</v>
      </c>
      <c r="AY40" s="8">
        <f t="shared" si="14"/>
        <v>0</v>
      </c>
      <c r="AZ40" s="8">
        <f t="shared" si="15"/>
        <v>0</v>
      </c>
      <c r="BA40" s="2">
        <f t="shared" si="2"/>
        <v>0</v>
      </c>
      <c r="BB40" s="8">
        <f t="shared" si="16"/>
        <v>0</v>
      </c>
      <c r="BC40" s="8">
        <f t="shared" si="17"/>
        <v>0</v>
      </c>
      <c r="BD40" s="2">
        <f t="shared" si="3"/>
        <v>0</v>
      </c>
    </row>
    <row r="41" spans="1:56" ht="31.5" x14ac:dyDescent="0.25">
      <c r="A41" s="16" t="s">
        <v>9</v>
      </c>
      <c r="B41" s="17">
        <v>406041</v>
      </c>
      <c r="C41" s="18" t="s">
        <v>185</v>
      </c>
      <c r="D41" s="18" t="s">
        <v>9</v>
      </c>
      <c r="E41" s="16" t="s">
        <v>30</v>
      </c>
      <c r="F41" s="19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8">
        <f t="shared" si="4"/>
        <v>0</v>
      </c>
      <c r="AN41" s="8">
        <f t="shared" si="5"/>
        <v>0</v>
      </c>
      <c r="AO41" s="2">
        <f t="shared" si="6"/>
        <v>0</v>
      </c>
      <c r="AP41" s="8">
        <f t="shared" si="7"/>
        <v>0</v>
      </c>
      <c r="AQ41" s="8">
        <f t="shared" si="8"/>
        <v>0</v>
      </c>
      <c r="AR41" s="2">
        <f t="shared" si="9"/>
        <v>0</v>
      </c>
      <c r="AS41" s="8">
        <f t="shared" si="10"/>
        <v>0</v>
      </c>
      <c r="AT41" s="8">
        <f t="shared" si="11"/>
        <v>0</v>
      </c>
      <c r="AU41" s="2">
        <f t="shared" si="0"/>
        <v>0</v>
      </c>
      <c r="AV41" s="8">
        <f t="shared" si="12"/>
        <v>0</v>
      </c>
      <c r="AW41" s="8">
        <f t="shared" si="13"/>
        <v>0</v>
      </c>
      <c r="AX41" s="2">
        <f t="shared" si="1"/>
        <v>0</v>
      </c>
      <c r="AY41" s="8">
        <f t="shared" si="14"/>
        <v>0</v>
      </c>
      <c r="AZ41" s="8">
        <f t="shared" si="15"/>
        <v>0</v>
      </c>
      <c r="BA41" s="2">
        <f t="shared" si="2"/>
        <v>0</v>
      </c>
      <c r="BB41" s="8">
        <f t="shared" si="16"/>
        <v>0</v>
      </c>
      <c r="BC41" s="8">
        <f t="shared" si="17"/>
        <v>0</v>
      </c>
      <c r="BD41" s="2">
        <f t="shared" si="3"/>
        <v>0</v>
      </c>
    </row>
    <row r="42" spans="1:56" ht="31.5" x14ac:dyDescent="0.25">
      <c r="A42" s="16" t="s">
        <v>10</v>
      </c>
      <c r="B42" s="17">
        <v>406044</v>
      </c>
      <c r="C42" s="18" t="s">
        <v>329</v>
      </c>
      <c r="D42" s="18" t="s">
        <v>10</v>
      </c>
      <c r="E42" s="16" t="s">
        <v>31</v>
      </c>
      <c r="F42" s="19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8">
        <f t="shared" si="4"/>
        <v>0</v>
      </c>
      <c r="AN42" s="8">
        <f t="shared" si="5"/>
        <v>0</v>
      </c>
      <c r="AO42" s="2">
        <f t="shared" si="6"/>
        <v>0</v>
      </c>
      <c r="AP42" s="8">
        <f t="shared" si="7"/>
        <v>0</v>
      </c>
      <c r="AQ42" s="8">
        <f t="shared" si="8"/>
        <v>0</v>
      </c>
      <c r="AR42" s="2">
        <f t="shared" si="9"/>
        <v>0</v>
      </c>
      <c r="AS42" s="8">
        <f t="shared" si="10"/>
        <v>0</v>
      </c>
      <c r="AT42" s="8">
        <f t="shared" si="11"/>
        <v>0</v>
      </c>
      <c r="AU42" s="2">
        <f t="shared" si="0"/>
        <v>0</v>
      </c>
      <c r="AV42" s="8">
        <f t="shared" si="12"/>
        <v>0</v>
      </c>
      <c r="AW42" s="8">
        <f t="shared" si="13"/>
        <v>0</v>
      </c>
      <c r="AX42" s="2">
        <f t="shared" si="1"/>
        <v>0</v>
      </c>
      <c r="AY42" s="8">
        <f t="shared" si="14"/>
        <v>0</v>
      </c>
      <c r="AZ42" s="8">
        <f t="shared" si="15"/>
        <v>0</v>
      </c>
      <c r="BA42" s="2">
        <f t="shared" si="2"/>
        <v>0</v>
      </c>
      <c r="BB42" s="8">
        <f t="shared" si="16"/>
        <v>0</v>
      </c>
      <c r="BC42" s="8">
        <f t="shared" si="17"/>
        <v>0</v>
      </c>
      <c r="BD42" s="2">
        <f t="shared" si="3"/>
        <v>0</v>
      </c>
    </row>
    <row r="43" spans="1:56" ht="31.5" x14ac:dyDescent="0.25">
      <c r="A43" s="16" t="s">
        <v>8</v>
      </c>
      <c r="B43" s="17">
        <v>406057</v>
      </c>
      <c r="C43" s="18" t="s">
        <v>329</v>
      </c>
      <c r="D43" s="18" t="s">
        <v>8</v>
      </c>
      <c r="E43" s="16" t="s">
        <v>32</v>
      </c>
      <c r="F43" s="20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8">
        <f t="shared" si="4"/>
        <v>0</v>
      </c>
      <c r="AN43" s="8">
        <f t="shared" si="5"/>
        <v>0</v>
      </c>
      <c r="AO43" s="2">
        <f t="shared" si="6"/>
        <v>0</v>
      </c>
      <c r="AP43" s="8">
        <f t="shared" si="7"/>
        <v>0</v>
      </c>
      <c r="AQ43" s="8">
        <f t="shared" si="8"/>
        <v>0</v>
      </c>
      <c r="AR43" s="2">
        <f t="shared" si="9"/>
        <v>0</v>
      </c>
      <c r="AS43" s="8">
        <f t="shared" si="10"/>
        <v>0</v>
      </c>
      <c r="AT43" s="8">
        <f t="shared" si="11"/>
        <v>0</v>
      </c>
      <c r="AU43" s="2">
        <f t="shared" si="0"/>
        <v>0</v>
      </c>
      <c r="AV43" s="8">
        <f t="shared" si="12"/>
        <v>0</v>
      </c>
      <c r="AW43" s="8">
        <f t="shared" si="13"/>
        <v>0</v>
      </c>
      <c r="AX43" s="2">
        <f t="shared" si="1"/>
        <v>0</v>
      </c>
      <c r="AY43" s="8">
        <f t="shared" si="14"/>
        <v>0</v>
      </c>
      <c r="AZ43" s="8">
        <f t="shared" si="15"/>
        <v>0</v>
      </c>
      <c r="BA43" s="2">
        <f t="shared" si="2"/>
        <v>0</v>
      </c>
      <c r="BB43" s="8">
        <f t="shared" si="16"/>
        <v>0</v>
      </c>
      <c r="BC43" s="8">
        <f t="shared" si="17"/>
        <v>0</v>
      </c>
      <c r="BD43" s="2">
        <f t="shared" si="3"/>
        <v>0</v>
      </c>
    </row>
    <row r="44" spans="1:56" ht="15.75" x14ac:dyDescent="0.25">
      <c r="A44" s="21" t="s">
        <v>8</v>
      </c>
      <c r="B44" s="22"/>
      <c r="C44" s="21" t="s">
        <v>329</v>
      </c>
      <c r="D44" s="23" t="s">
        <v>8</v>
      </c>
      <c r="E44" s="21" t="s">
        <v>253</v>
      </c>
      <c r="F44" s="20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8">
        <f t="shared" si="4"/>
        <v>0</v>
      </c>
      <c r="AN44" s="8">
        <f t="shared" si="5"/>
        <v>0</v>
      </c>
      <c r="AO44" s="2">
        <f t="shared" si="6"/>
        <v>0</v>
      </c>
      <c r="AP44" s="8">
        <f t="shared" si="7"/>
        <v>0</v>
      </c>
      <c r="AQ44" s="8">
        <f t="shared" si="8"/>
        <v>0</v>
      </c>
      <c r="AR44" s="2">
        <f t="shared" si="9"/>
        <v>0</v>
      </c>
      <c r="AS44" s="8">
        <f t="shared" si="10"/>
        <v>0</v>
      </c>
      <c r="AT44" s="8">
        <f t="shared" si="11"/>
        <v>0</v>
      </c>
      <c r="AU44" s="2">
        <f t="shared" si="0"/>
        <v>0</v>
      </c>
      <c r="AV44" s="8">
        <f t="shared" si="12"/>
        <v>0</v>
      </c>
      <c r="AW44" s="8">
        <f t="shared" si="13"/>
        <v>0</v>
      </c>
      <c r="AX44" s="2">
        <f t="shared" si="1"/>
        <v>0</v>
      </c>
      <c r="AY44" s="8">
        <f t="shared" si="14"/>
        <v>0</v>
      </c>
      <c r="AZ44" s="8">
        <f t="shared" si="15"/>
        <v>0</v>
      </c>
      <c r="BA44" s="2">
        <f t="shared" si="2"/>
        <v>0</v>
      </c>
      <c r="BB44" s="8">
        <f t="shared" si="16"/>
        <v>0</v>
      </c>
      <c r="BC44" s="8">
        <f t="shared" si="17"/>
        <v>0</v>
      </c>
      <c r="BD44" s="2">
        <f t="shared" si="3"/>
        <v>0</v>
      </c>
    </row>
    <row r="45" spans="1:56" ht="15.75" x14ac:dyDescent="0.25">
      <c r="A45" s="16" t="s">
        <v>11</v>
      </c>
      <c r="B45" s="17">
        <v>406036</v>
      </c>
      <c r="C45" s="18" t="s">
        <v>185</v>
      </c>
      <c r="D45" s="18" t="s">
        <v>11</v>
      </c>
      <c r="E45" s="16" t="s">
        <v>33</v>
      </c>
      <c r="F45" s="20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8">
        <f t="shared" si="4"/>
        <v>0</v>
      </c>
      <c r="AN45" s="8">
        <f t="shared" si="5"/>
        <v>0</v>
      </c>
      <c r="AO45" s="2">
        <f t="shared" si="6"/>
        <v>0</v>
      </c>
      <c r="AP45" s="8">
        <f t="shared" si="7"/>
        <v>0</v>
      </c>
      <c r="AQ45" s="8">
        <f t="shared" si="8"/>
        <v>0</v>
      </c>
      <c r="AR45" s="2">
        <f t="shared" si="9"/>
        <v>0</v>
      </c>
      <c r="AS45" s="8">
        <f t="shared" si="10"/>
        <v>0</v>
      </c>
      <c r="AT45" s="8">
        <f t="shared" si="11"/>
        <v>0</v>
      </c>
      <c r="AU45" s="2">
        <f t="shared" si="0"/>
        <v>0</v>
      </c>
      <c r="AV45" s="8">
        <f t="shared" si="12"/>
        <v>0</v>
      </c>
      <c r="AW45" s="8">
        <f t="shared" si="13"/>
        <v>0</v>
      </c>
      <c r="AX45" s="2">
        <f t="shared" si="1"/>
        <v>0</v>
      </c>
      <c r="AY45" s="8">
        <f t="shared" si="14"/>
        <v>0</v>
      </c>
      <c r="AZ45" s="8">
        <f t="shared" si="15"/>
        <v>0</v>
      </c>
      <c r="BA45" s="2">
        <f t="shared" si="2"/>
        <v>0</v>
      </c>
      <c r="BB45" s="8">
        <f t="shared" si="16"/>
        <v>0</v>
      </c>
      <c r="BC45" s="8">
        <f t="shared" si="17"/>
        <v>0</v>
      </c>
      <c r="BD45" s="2">
        <f t="shared" si="3"/>
        <v>0</v>
      </c>
    </row>
    <row r="46" spans="1:56" ht="15.75" x14ac:dyDescent="0.25">
      <c r="A46" s="16" t="s">
        <v>12</v>
      </c>
      <c r="B46" s="17">
        <v>406042</v>
      </c>
      <c r="C46" s="18" t="s">
        <v>185</v>
      </c>
      <c r="D46" s="18" t="s">
        <v>12</v>
      </c>
      <c r="E46" s="16" t="s">
        <v>34</v>
      </c>
      <c r="F46" s="20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8">
        <f t="shared" si="4"/>
        <v>0</v>
      </c>
      <c r="AN46" s="8">
        <f t="shared" si="5"/>
        <v>0</v>
      </c>
      <c r="AO46" s="2">
        <f t="shared" si="6"/>
        <v>0</v>
      </c>
      <c r="AP46" s="8">
        <f t="shared" si="7"/>
        <v>0</v>
      </c>
      <c r="AQ46" s="8">
        <f t="shared" si="8"/>
        <v>0</v>
      </c>
      <c r="AR46" s="2">
        <f t="shared" si="9"/>
        <v>0</v>
      </c>
      <c r="AS46" s="8">
        <f t="shared" si="10"/>
        <v>0</v>
      </c>
      <c r="AT46" s="8">
        <f t="shared" si="11"/>
        <v>0</v>
      </c>
      <c r="AU46" s="2">
        <f t="shared" si="0"/>
        <v>0</v>
      </c>
      <c r="AV46" s="8">
        <f t="shared" si="12"/>
        <v>0</v>
      </c>
      <c r="AW46" s="8">
        <f t="shared" si="13"/>
        <v>0</v>
      </c>
      <c r="AX46" s="2">
        <f t="shared" si="1"/>
        <v>0</v>
      </c>
      <c r="AY46" s="8">
        <f t="shared" si="14"/>
        <v>0</v>
      </c>
      <c r="AZ46" s="8">
        <f t="shared" si="15"/>
        <v>0</v>
      </c>
      <c r="BA46" s="2">
        <f t="shared" si="2"/>
        <v>0</v>
      </c>
      <c r="BB46" s="8">
        <f t="shared" si="16"/>
        <v>0</v>
      </c>
      <c r="BC46" s="8">
        <f t="shared" si="17"/>
        <v>0</v>
      </c>
      <c r="BD46" s="2">
        <f t="shared" si="3"/>
        <v>0</v>
      </c>
    </row>
    <row r="47" spans="1:56" ht="15.75" x14ac:dyDescent="0.25">
      <c r="A47" s="16" t="s">
        <v>12</v>
      </c>
      <c r="B47" s="17">
        <v>406043</v>
      </c>
      <c r="C47" s="18" t="s">
        <v>185</v>
      </c>
      <c r="D47" s="18" t="s">
        <v>12</v>
      </c>
      <c r="E47" s="16" t="s">
        <v>35</v>
      </c>
      <c r="F47" s="20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8">
        <f t="shared" si="4"/>
        <v>0</v>
      </c>
      <c r="AN47" s="8">
        <f t="shared" si="5"/>
        <v>0</v>
      </c>
      <c r="AO47" s="2">
        <f t="shared" si="6"/>
        <v>0</v>
      </c>
      <c r="AP47" s="8">
        <f t="shared" si="7"/>
        <v>0</v>
      </c>
      <c r="AQ47" s="8">
        <f t="shared" si="8"/>
        <v>0</v>
      </c>
      <c r="AR47" s="2">
        <f t="shared" si="9"/>
        <v>0</v>
      </c>
      <c r="AS47" s="8">
        <f t="shared" si="10"/>
        <v>0</v>
      </c>
      <c r="AT47" s="8">
        <f t="shared" si="11"/>
        <v>0</v>
      </c>
      <c r="AU47" s="2">
        <f t="shared" si="0"/>
        <v>0</v>
      </c>
      <c r="AV47" s="8">
        <f t="shared" si="12"/>
        <v>0</v>
      </c>
      <c r="AW47" s="8">
        <f t="shared" si="13"/>
        <v>0</v>
      </c>
      <c r="AX47" s="2">
        <f t="shared" si="1"/>
        <v>0</v>
      </c>
      <c r="AY47" s="8">
        <f t="shared" si="14"/>
        <v>0</v>
      </c>
      <c r="AZ47" s="8">
        <f t="shared" si="15"/>
        <v>0</v>
      </c>
      <c r="BA47" s="2">
        <f t="shared" si="2"/>
        <v>0</v>
      </c>
      <c r="BB47" s="8">
        <f t="shared" si="16"/>
        <v>0</v>
      </c>
      <c r="BC47" s="8">
        <f t="shared" si="17"/>
        <v>0</v>
      </c>
      <c r="BD47" s="2">
        <f t="shared" si="3"/>
        <v>0</v>
      </c>
    </row>
    <row r="48" spans="1:56" ht="15.75" x14ac:dyDescent="0.25">
      <c r="A48" s="16" t="s">
        <v>12</v>
      </c>
      <c r="B48" s="17">
        <v>406033</v>
      </c>
      <c r="C48" s="18" t="s">
        <v>185</v>
      </c>
      <c r="D48" s="18" t="s">
        <v>12</v>
      </c>
      <c r="E48" s="16" t="s">
        <v>36</v>
      </c>
      <c r="F48" s="20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8">
        <f t="shared" si="4"/>
        <v>0</v>
      </c>
      <c r="AN48" s="8">
        <f t="shared" si="5"/>
        <v>0</v>
      </c>
      <c r="AO48" s="2">
        <f t="shared" si="6"/>
        <v>0</v>
      </c>
      <c r="AP48" s="8">
        <f t="shared" si="7"/>
        <v>0</v>
      </c>
      <c r="AQ48" s="8">
        <f t="shared" si="8"/>
        <v>0</v>
      </c>
      <c r="AR48" s="2">
        <f t="shared" si="9"/>
        <v>0</v>
      </c>
      <c r="AS48" s="8">
        <f t="shared" si="10"/>
        <v>0</v>
      </c>
      <c r="AT48" s="8">
        <f t="shared" si="11"/>
        <v>0</v>
      </c>
      <c r="AU48" s="2">
        <f t="shared" si="0"/>
        <v>0</v>
      </c>
      <c r="AV48" s="8">
        <f t="shared" si="12"/>
        <v>0</v>
      </c>
      <c r="AW48" s="8">
        <f t="shared" si="13"/>
        <v>0</v>
      </c>
      <c r="AX48" s="2">
        <f t="shared" si="1"/>
        <v>0</v>
      </c>
      <c r="AY48" s="8">
        <f t="shared" si="14"/>
        <v>0</v>
      </c>
      <c r="AZ48" s="8">
        <f t="shared" si="15"/>
        <v>0</v>
      </c>
      <c r="BA48" s="2">
        <f t="shared" si="2"/>
        <v>0</v>
      </c>
      <c r="BB48" s="8">
        <f t="shared" si="16"/>
        <v>0</v>
      </c>
      <c r="BC48" s="8">
        <f t="shared" si="17"/>
        <v>0</v>
      </c>
      <c r="BD48" s="2">
        <f t="shared" si="3"/>
        <v>0</v>
      </c>
    </row>
    <row r="49" spans="1:56" ht="31.5" x14ac:dyDescent="0.25">
      <c r="A49" s="16" t="s">
        <v>12</v>
      </c>
      <c r="B49" s="17">
        <v>406035</v>
      </c>
      <c r="C49" s="18" t="s">
        <v>185</v>
      </c>
      <c r="D49" s="18" t="s">
        <v>12</v>
      </c>
      <c r="E49" s="16" t="s">
        <v>141</v>
      </c>
      <c r="F49" s="20">
        <v>43362</v>
      </c>
      <c r="G49" s="8">
        <v>43362</v>
      </c>
      <c r="H49" s="8">
        <v>43378</v>
      </c>
      <c r="I49" s="8">
        <v>43453</v>
      </c>
      <c r="J49" s="8">
        <v>43490</v>
      </c>
      <c r="K49" s="8">
        <v>43435</v>
      </c>
      <c r="L49" s="8">
        <v>43441</v>
      </c>
      <c r="M49" s="8">
        <v>43523</v>
      </c>
      <c r="N49" s="8">
        <v>43523</v>
      </c>
      <c r="O49" s="8">
        <v>43144</v>
      </c>
      <c r="P49" s="8">
        <v>43511</v>
      </c>
      <c r="Q49" s="8">
        <v>43523</v>
      </c>
      <c r="R49" s="28" t="s">
        <v>186</v>
      </c>
      <c r="S49" s="8">
        <v>43525</v>
      </c>
      <c r="T49" s="8">
        <v>43530</v>
      </c>
      <c r="U49" s="8">
        <v>43512</v>
      </c>
      <c r="V49" s="8">
        <v>43363</v>
      </c>
      <c r="W49" s="8">
        <v>43421</v>
      </c>
      <c r="X49" s="8">
        <v>43489</v>
      </c>
      <c r="Y49" s="8">
        <v>43549</v>
      </c>
      <c r="Z49" s="8">
        <v>43573</v>
      </c>
      <c r="AA49" s="8">
        <v>43573</v>
      </c>
      <c r="AB49" s="8">
        <v>43573</v>
      </c>
      <c r="AC49" s="8">
        <v>43573</v>
      </c>
      <c r="AD49" s="8">
        <v>43573</v>
      </c>
      <c r="AE49" s="8">
        <v>43573</v>
      </c>
      <c r="AF49" s="8">
        <v>43573</v>
      </c>
      <c r="AG49" s="8">
        <v>43573</v>
      </c>
      <c r="AH49" s="8" t="s">
        <v>186</v>
      </c>
      <c r="AI49" s="8">
        <v>43563</v>
      </c>
      <c r="AJ49" s="8">
        <v>43573</v>
      </c>
      <c r="AK49" s="8">
        <v>43573</v>
      </c>
      <c r="AL49" s="8">
        <v>43573</v>
      </c>
      <c r="AM49" s="8">
        <f t="shared" si="4"/>
        <v>43362</v>
      </c>
      <c r="AN49" s="8">
        <f t="shared" si="5"/>
        <v>43421</v>
      </c>
      <c r="AO49" s="2">
        <f t="shared" si="6"/>
        <v>59</v>
      </c>
      <c r="AP49" s="8">
        <f t="shared" si="7"/>
        <v>43378</v>
      </c>
      <c r="AQ49" s="8">
        <f t="shared" si="8"/>
        <v>43573</v>
      </c>
      <c r="AR49" s="2">
        <f t="shared" si="9"/>
        <v>195</v>
      </c>
      <c r="AS49" s="8">
        <f t="shared" si="10"/>
        <v>43435</v>
      </c>
      <c r="AT49" s="8">
        <f t="shared" si="11"/>
        <v>43573</v>
      </c>
      <c r="AU49" s="2">
        <f t="shared" si="0"/>
        <v>138</v>
      </c>
      <c r="AV49" s="8">
        <f t="shared" si="12"/>
        <v>43144</v>
      </c>
      <c r="AW49" s="8">
        <f t="shared" si="13"/>
        <v>43573</v>
      </c>
      <c r="AX49" s="2">
        <f t="shared" si="1"/>
        <v>429</v>
      </c>
      <c r="AY49" s="8">
        <f t="shared" si="14"/>
        <v>43363</v>
      </c>
      <c r="AZ49" s="8">
        <f t="shared" si="15"/>
        <v>43573</v>
      </c>
      <c r="BA49" s="2">
        <f t="shared" si="2"/>
        <v>210</v>
      </c>
      <c r="BB49" s="8">
        <f t="shared" si="16"/>
        <v>43144</v>
      </c>
      <c r="BC49" s="8">
        <f t="shared" si="17"/>
        <v>43573</v>
      </c>
      <c r="BD49" s="2">
        <f t="shared" si="3"/>
        <v>429</v>
      </c>
    </row>
    <row r="50" spans="1:56" ht="31.5" x14ac:dyDescent="0.25">
      <c r="A50" s="16" t="s">
        <v>13</v>
      </c>
      <c r="B50" s="17">
        <v>406045</v>
      </c>
      <c r="C50" s="18" t="s">
        <v>185</v>
      </c>
      <c r="D50" s="18" t="s">
        <v>13</v>
      </c>
      <c r="E50" s="16" t="s">
        <v>37</v>
      </c>
      <c r="F50" s="20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8">
        <f t="shared" si="4"/>
        <v>0</v>
      </c>
      <c r="AN50" s="8">
        <f t="shared" si="5"/>
        <v>0</v>
      </c>
      <c r="AO50" s="2">
        <f t="shared" si="6"/>
        <v>0</v>
      </c>
      <c r="AP50" s="8">
        <f t="shared" si="7"/>
        <v>0</v>
      </c>
      <c r="AQ50" s="8">
        <f t="shared" si="8"/>
        <v>0</v>
      </c>
      <c r="AR50" s="2">
        <f t="shared" si="9"/>
        <v>0</v>
      </c>
      <c r="AS50" s="8">
        <f t="shared" si="10"/>
        <v>0</v>
      </c>
      <c r="AT50" s="8">
        <f t="shared" si="11"/>
        <v>0</v>
      </c>
      <c r="AU50" s="2">
        <f t="shared" si="0"/>
        <v>0</v>
      </c>
      <c r="AV50" s="8">
        <f t="shared" si="12"/>
        <v>0</v>
      </c>
      <c r="AW50" s="8">
        <f t="shared" si="13"/>
        <v>0</v>
      </c>
      <c r="AX50" s="2">
        <f t="shared" si="1"/>
        <v>0</v>
      </c>
      <c r="AY50" s="8">
        <f t="shared" si="14"/>
        <v>0</v>
      </c>
      <c r="AZ50" s="8">
        <f t="shared" si="15"/>
        <v>0</v>
      </c>
      <c r="BA50" s="2">
        <f t="shared" si="2"/>
        <v>0</v>
      </c>
      <c r="BB50" s="8">
        <f t="shared" si="16"/>
        <v>0</v>
      </c>
      <c r="BC50" s="8">
        <f t="shared" si="17"/>
        <v>0</v>
      </c>
      <c r="BD50" s="2">
        <f t="shared" si="3"/>
        <v>0</v>
      </c>
    </row>
    <row r="51" spans="1:56" ht="31.5" x14ac:dyDescent="0.25">
      <c r="A51" s="16" t="s">
        <v>14</v>
      </c>
      <c r="B51" s="17">
        <v>406063</v>
      </c>
      <c r="C51" s="18" t="s">
        <v>329</v>
      </c>
      <c r="D51" s="18" t="s">
        <v>14</v>
      </c>
      <c r="E51" s="30" t="s">
        <v>38</v>
      </c>
      <c r="F51" s="20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8">
        <f t="shared" si="4"/>
        <v>0</v>
      </c>
      <c r="AN51" s="8">
        <f t="shared" si="5"/>
        <v>0</v>
      </c>
      <c r="AO51" s="2">
        <f t="shared" si="6"/>
        <v>0</v>
      </c>
      <c r="AP51" s="8">
        <f t="shared" si="7"/>
        <v>0</v>
      </c>
      <c r="AQ51" s="8">
        <f t="shared" si="8"/>
        <v>0</v>
      </c>
      <c r="AR51" s="2">
        <f t="shared" si="9"/>
        <v>0</v>
      </c>
      <c r="AS51" s="8">
        <f t="shared" si="10"/>
        <v>0</v>
      </c>
      <c r="AT51" s="8">
        <f t="shared" si="11"/>
        <v>0</v>
      </c>
      <c r="AU51" s="2">
        <f t="shared" si="0"/>
        <v>0</v>
      </c>
      <c r="AV51" s="8">
        <f t="shared" si="12"/>
        <v>0</v>
      </c>
      <c r="AW51" s="8">
        <f t="shared" si="13"/>
        <v>0</v>
      </c>
      <c r="AX51" s="2">
        <f t="shared" si="1"/>
        <v>0</v>
      </c>
      <c r="AY51" s="8">
        <f t="shared" si="14"/>
        <v>0</v>
      </c>
      <c r="AZ51" s="8">
        <f t="shared" si="15"/>
        <v>0</v>
      </c>
      <c r="BA51" s="2">
        <f t="shared" si="2"/>
        <v>0</v>
      </c>
      <c r="BB51" s="8">
        <f t="shared" si="16"/>
        <v>0</v>
      </c>
      <c r="BC51" s="8">
        <f t="shared" si="17"/>
        <v>0</v>
      </c>
      <c r="BD51" s="2">
        <f t="shared" si="3"/>
        <v>0</v>
      </c>
    </row>
    <row r="52" spans="1:56" ht="31.5" x14ac:dyDescent="0.25">
      <c r="A52" s="16" t="s">
        <v>15</v>
      </c>
      <c r="B52" s="17">
        <v>406048</v>
      </c>
      <c r="C52" s="18" t="s">
        <v>329</v>
      </c>
      <c r="D52" s="18" t="s">
        <v>15</v>
      </c>
      <c r="E52" s="16" t="s">
        <v>39</v>
      </c>
      <c r="F52" s="19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8">
        <f t="shared" si="4"/>
        <v>0</v>
      </c>
      <c r="AN52" s="8">
        <f t="shared" si="5"/>
        <v>0</v>
      </c>
      <c r="AO52" s="2">
        <f t="shared" si="6"/>
        <v>0</v>
      </c>
      <c r="AP52" s="8">
        <f t="shared" si="7"/>
        <v>0</v>
      </c>
      <c r="AQ52" s="8">
        <f t="shared" si="8"/>
        <v>0</v>
      </c>
      <c r="AR52" s="2">
        <f t="shared" si="9"/>
        <v>0</v>
      </c>
      <c r="AS52" s="8">
        <f t="shared" si="10"/>
        <v>0</v>
      </c>
      <c r="AT52" s="8">
        <f t="shared" si="11"/>
        <v>0</v>
      </c>
      <c r="AU52" s="2">
        <f t="shared" si="0"/>
        <v>0</v>
      </c>
      <c r="AV52" s="8">
        <f t="shared" si="12"/>
        <v>0</v>
      </c>
      <c r="AW52" s="8">
        <f t="shared" si="13"/>
        <v>0</v>
      </c>
      <c r="AX52" s="2">
        <f t="shared" si="1"/>
        <v>0</v>
      </c>
      <c r="AY52" s="8">
        <f t="shared" si="14"/>
        <v>0</v>
      </c>
      <c r="AZ52" s="8">
        <f t="shared" si="15"/>
        <v>0</v>
      </c>
      <c r="BA52" s="2">
        <f t="shared" si="2"/>
        <v>0</v>
      </c>
      <c r="BB52" s="8">
        <f t="shared" si="16"/>
        <v>0</v>
      </c>
      <c r="BC52" s="8">
        <f t="shared" si="17"/>
        <v>0</v>
      </c>
      <c r="BD52" s="2">
        <f t="shared" si="3"/>
        <v>0</v>
      </c>
    </row>
    <row r="53" spans="1:56" ht="47.25" x14ac:dyDescent="0.25">
      <c r="A53" s="16" t="s">
        <v>11</v>
      </c>
      <c r="B53" s="17">
        <v>406058</v>
      </c>
      <c r="C53" s="18" t="s">
        <v>185</v>
      </c>
      <c r="D53" s="18" t="s">
        <v>11</v>
      </c>
      <c r="E53" s="16" t="s">
        <v>40</v>
      </c>
      <c r="F53" s="20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8">
        <f t="shared" si="4"/>
        <v>0</v>
      </c>
      <c r="AN53" s="8">
        <f t="shared" si="5"/>
        <v>0</v>
      </c>
      <c r="AO53" s="2">
        <f t="shared" si="6"/>
        <v>0</v>
      </c>
      <c r="AP53" s="8">
        <f t="shared" si="7"/>
        <v>0</v>
      </c>
      <c r="AQ53" s="8">
        <f t="shared" si="8"/>
        <v>0</v>
      </c>
      <c r="AR53" s="2">
        <f t="shared" si="9"/>
        <v>0</v>
      </c>
      <c r="AS53" s="8">
        <f t="shared" si="10"/>
        <v>0</v>
      </c>
      <c r="AT53" s="8">
        <f t="shared" si="11"/>
        <v>0</v>
      </c>
      <c r="AU53" s="2">
        <f t="shared" si="0"/>
        <v>0</v>
      </c>
      <c r="AV53" s="8">
        <f t="shared" si="12"/>
        <v>0</v>
      </c>
      <c r="AW53" s="8">
        <f t="shared" si="13"/>
        <v>0</v>
      </c>
      <c r="AX53" s="2">
        <f t="shared" si="1"/>
        <v>0</v>
      </c>
      <c r="AY53" s="8">
        <f t="shared" si="14"/>
        <v>0</v>
      </c>
      <c r="AZ53" s="8">
        <f t="shared" si="15"/>
        <v>0</v>
      </c>
      <c r="BA53" s="2">
        <f t="shared" si="2"/>
        <v>0</v>
      </c>
      <c r="BB53" s="8">
        <f t="shared" si="16"/>
        <v>0</v>
      </c>
      <c r="BC53" s="8">
        <f t="shared" si="17"/>
        <v>0</v>
      </c>
      <c r="BD53" s="2">
        <f t="shared" si="3"/>
        <v>0</v>
      </c>
    </row>
    <row r="54" spans="1:56" ht="31.5" x14ac:dyDescent="0.25">
      <c r="A54" s="16" t="s">
        <v>142</v>
      </c>
      <c r="B54" s="17">
        <v>406038</v>
      </c>
      <c r="C54" s="18" t="s">
        <v>185</v>
      </c>
      <c r="D54" s="18" t="s">
        <v>142</v>
      </c>
      <c r="E54" s="16" t="s">
        <v>143</v>
      </c>
      <c r="F54" s="20">
        <v>43202</v>
      </c>
      <c r="G54" s="8">
        <v>43202</v>
      </c>
      <c r="H54" s="8">
        <v>43218</v>
      </c>
      <c r="I54" s="8">
        <v>43324</v>
      </c>
      <c r="J54" s="8">
        <v>43382</v>
      </c>
      <c r="K54" s="8">
        <v>43326</v>
      </c>
      <c r="L54" s="8">
        <v>43332</v>
      </c>
      <c r="M54" s="8">
        <v>43417</v>
      </c>
      <c r="N54" s="8">
        <v>43435</v>
      </c>
      <c r="O54" s="8">
        <v>43416</v>
      </c>
      <c r="P54" s="8">
        <v>43405</v>
      </c>
      <c r="Q54" s="8">
        <v>43417</v>
      </c>
      <c r="R54" s="8" t="s">
        <v>186</v>
      </c>
      <c r="S54" s="8">
        <v>43421</v>
      </c>
      <c r="T54" s="8">
        <v>43424</v>
      </c>
      <c r="U54" s="8">
        <v>43406</v>
      </c>
      <c r="V54" s="8">
        <v>43203</v>
      </c>
      <c r="W54" s="8">
        <v>43262</v>
      </c>
      <c r="X54" s="8">
        <v>43402</v>
      </c>
      <c r="Y54" s="8">
        <v>43444</v>
      </c>
      <c r="Z54" s="8">
        <v>43474</v>
      </c>
      <c r="AA54" s="8">
        <v>43467</v>
      </c>
      <c r="AB54" s="8">
        <v>43467</v>
      </c>
      <c r="AC54" s="8">
        <v>43474</v>
      </c>
      <c r="AD54" s="8">
        <v>43474</v>
      </c>
      <c r="AE54" s="8">
        <v>43474</v>
      </c>
      <c r="AF54" s="8">
        <v>43469</v>
      </c>
      <c r="AG54" s="8">
        <v>43474</v>
      </c>
      <c r="AH54" s="8" t="s">
        <v>186</v>
      </c>
      <c r="AI54" s="8">
        <v>43474</v>
      </c>
      <c r="AJ54" s="8">
        <v>43474</v>
      </c>
      <c r="AK54" s="8">
        <v>43474</v>
      </c>
      <c r="AL54" s="8">
        <v>43474</v>
      </c>
      <c r="AM54" s="8">
        <f t="shared" si="4"/>
        <v>43202</v>
      </c>
      <c r="AN54" s="8">
        <f t="shared" si="5"/>
        <v>43262</v>
      </c>
      <c r="AO54" s="2">
        <f t="shared" si="6"/>
        <v>60</v>
      </c>
      <c r="AP54" s="8">
        <f t="shared" si="7"/>
        <v>43218</v>
      </c>
      <c r="AQ54" s="8">
        <f t="shared" si="8"/>
        <v>43474</v>
      </c>
      <c r="AR54" s="2">
        <f t="shared" si="9"/>
        <v>256</v>
      </c>
      <c r="AS54" s="8">
        <f t="shared" si="10"/>
        <v>43326</v>
      </c>
      <c r="AT54" s="8">
        <f t="shared" si="11"/>
        <v>43467</v>
      </c>
      <c r="AU54" s="2">
        <f t="shared" si="0"/>
        <v>141</v>
      </c>
      <c r="AV54" s="8">
        <f t="shared" si="12"/>
        <v>43405</v>
      </c>
      <c r="AW54" s="8">
        <f t="shared" si="13"/>
        <v>43474</v>
      </c>
      <c r="AX54" s="2">
        <f t="shared" si="1"/>
        <v>69</v>
      </c>
      <c r="AY54" s="8">
        <f t="shared" si="14"/>
        <v>43203</v>
      </c>
      <c r="AZ54" s="8">
        <f t="shared" si="15"/>
        <v>43474</v>
      </c>
      <c r="BA54" s="2">
        <f t="shared" si="2"/>
        <v>271</v>
      </c>
      <c r="BB54" s="8">
        <f t="shared" si="16"/>
        <v>43202</v>
      </c>
      <c r="BC54" s="8">
        <f t="shared" si="17"/>
        <v>43474</v>
      </c>
      <c r="BD54" s="2">
        <f t="shared" si="3"/>
        <v>272</v>
      </c>
    </row>
    <row r="55" spans="1:56" ht="15.75" x14ac:dyDescent="0.25">
      <c r="A55" s="21" t="s">
        <v>146</v>
      </c>
      <c r="B55" s="22"/>
      <c r="C55" s="21" t="s">
        <v>185</v>
      </c>
      <c r="D55" s="23" t="s">
        <v>146</v>
      </c>
      <c r="E55" s="21" t="s">
        <v>254</v>
      </c>
      <c r="F55" s="20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8">
        <f t="shared" si="4"/>
        <v>0</v>
      </c>
      <c r="AN55" s="8">
        <f t="shared" si="5"/>
        <v>0</v>
      </c>
      <c r="AO55" s="2">
        <f t="shared" si="6"/>
        <v>0</v>
      </c>
      <c r="AP55" s="8">
        <f t="shared" si="7"/>
        <v>0</v>
      </c>
      <c r="AQ55" s="8">
        <f t="shared" si="8"/>
        <v>0</v>
      </c>
      <c r="AR55" s="2">
        <f t="shared" si="9"/>
        <v>0</v>
      </c>
      <c r="AS55" s="8">
        <f t="shared" si="10"/>
        <v>0</v>
      </c>
      <c r="AT55" s="8">
        <f t="shared" si="11"/>
        <v>0</v>
      </c>
      <c r="AU55" s="2">
        <f t="shared" si="0"/>
        <v>0</v>
      </c>
      <c r="AV55" s="8">
        <f t="shared" si="12"/>
        <v>0</v>
      </c>
      <c r="AW55" s="8">
        <f t="shared" si="13"/>
        <v>0</v>
      </c>
      <c r="AX55" s="2">
        <f t="shared" si="1"/>
        <v>0</v>
      </c>
      <c r="AY55" s="8">
        <f t="shared" si="14"/>
        <v>0</v>
      </c>
      <c r="AZ55" s="8">
        <f t="shared" si="15"/>
        <v>0</v>
      </c>
      <c r="BA55" s="2">
        <f t="shared" si="2"/>
        <v>0</v>
      </c>
      <c r="BB55" s="8">
        <f t="shared" si="16"/>
        <v>0</v>
      </c>
      <c r="BC55" s="8">
        <f t="shared" si="17"/>
        <v>0</v>
      </c>
      <c r="BD55" s="2">
        <f t="shared" si="3"/>
        <v>0</v>
      </c>
    </row>
    <row r="56" spans="1:56" ht="63" x14ac:dyDescent="0.25">
      <c r="A56" s="16" t="s">
        <v>146</v>
      </c>
      <c r="B56" s="17">
        <v>406040</v>
      </c>
      <c r="C56" s="18" t="s">
        <v>185</v>
      </c>
      <c r="D56" s="18" t="s">
        <v>146</v>
      </c>
      <c r="E56" s="16" t="s">
        <v>147</v>
      </c>
      <c r="F56" s="20">
        <v>43241</v>
      </c>
      <c r="G56" s="8">
        <v>43241</v>
      </c>
      <c r="H56" s="8">
        <v>43386</v>
      </c>
      <c r="I56" s="8">
        <v>43442</v>
      </c>
      <c r="J56" s="8">
        <v>43489</v>
      </c>
      <c r="K56" s="8">
        <v>43401</v>
      </c>
      <c r="L56" s="8">
        <v>43401</v>
      </c>
      <c r="M56" s="8">
        <v>43520</v>
      </c>
      <c r="N56" s="8">
        <v>43535</v>
      </c>
      <c r="O56" s="8">
        <v>43482</v>
      </c>
      <c r="P56" s="8">
        <v>43535</v>
      </c>
      <c r="Q56" s="8">
        <v>43518</v>
      </c>
      <c r="R56" s="28" t="s">
        <v>186</v>
      </c>
      <c r="S56" s="8">
        <v>43563</v>
      </c>
      <c r="T56" s="8">
        <v>43560</v>
      </c>
      <c r="U56" s="8">
        <v>43455</v>
      </c>
      <c r="V56" s="8">
        <v>43241</v>
      </c>
      <c r="W56" s="8">
        <v>43383</v>
      </c>
      <c r="X56" s="8">
        <v>43474</v>
      </c>
      <c r="Y56" s="8">
        <v>43570</v>
      </c>
      <c r="Z56" s="8">
        <v>43597</v>
      </c>
      <c r="AA56" s="8">
        <v>43597</v>
      </c>
      <c r="AB56" s="8">
        <v>43597</v>
      </c>
      <c r="AC56" s="8">
        <v>43597</v>
      </c>
      <c r="AD56" s="8">
        <v>43597</v>
      </c>
      <c r="AE56" s="8">
        <v>43597</v>
      </c>
      <c r="AF56" s="8">
        <v>43597</v>
      </c>
      <c r="AG56" s="8">
        <v>43597</v>
      </c>
      <c r="AH56" s="28" t="s">
        <v>186</v>
      </c>
      <c r="AI56" s="8">
        <v>43597</v>
      </c>
      <c r="AJ56" s="8">
        <v>43597</v>
      </c>
      <c r="AK56" s="8">
        <v>43597</v>
      </c>
      <c r="AL56" s="8">
        <v>43597</v>
      </c>
      <c r="AM56" s="8">
        <f t="shared" si="4"/>
        <v>43241</v>
      </c>
      <c r="AN56" s="8">
        <f t="shared" si="5"/>
        <v>43383</v>
      </c>
      <c r="AO56" s="2">
        <f t="shared" si="6"/>
        <v>142</v>
      </c>
      <c r="AP56" s="8">
        <f t="shared" si="7"/>
        <v>43386</v>
      </c>
      <c r="AQ56" s="8">
        <f t="shared" si="8"/>
        <v>43597</v>
      </c>
      <c r="AR56" s="2">
        <f t="shared" si="9"/>
        <v>211</v>
      </c>
      <c r="AS56" s="8">
        <f t="shared" si="10"/>
        <v>43401</v>
      </c>
      <c r="AT56" s="8">
        <f t="shared" si="11"/>
        <v>43597</v>
      </c>
      <c r="AU56" s="2">
        <f t="shared" si="0"/>
        <v>196</v>
      </c>
      <c r="AV56" s="8">
        <f t="shared" si="12"/>
        <v>43482</v>
      </c>
      <c r="AW56" s="8">
        <f t="shared" si="13"/>
        <v>43597</v>
      </c>
      <c r="AX56" s="2">
        <f t="shared" si="1"/>
        <v>115</v>
      </c>
      <c r="AY56" s="8">
        <f t="shared" si="14"/>
        <v>43241</v>
      </c>
      <c r="AZ56" s="8">
        <f t="shared" si="15"/>
        <v>43597</v>
      </c>
      <c r="BA56" s="2">
        <f t="shared" si="2"/>
        <v>356</v>
      </c>
      <c r="BB56" s="8">
        <f t="shared" si="16"/>
        <v>43241</v>
      </c>
      <c r="BC56" s="8">
        <f t="shared" si="17"/>
        <v>43597</v>
      </c>
      <c r="BD56" s="2">
        <f t="shared" si="3"/>
        <v>356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8" sqref="C8:C15"/>
    </sheetView>
  </sheetViews>
  <sheetFormatPr baseColWidth="10" defaultRowHeight="15" x14ac:dyDescent="0.25"/>
  <cols>
    <col min="1" max="1" width="59.42578125" customWidth="1"/>
  </cols>
  <sheetData>
    <row r="1" spans="1:3" x14ac:dyDescent="0.25">
      <c r="A1" t="s">
        <v>313</v>
      </c>
      <c r="B1" t="s">
        <v>314</v>
      </c>
      <c r="C1" t="s">
        <v>315</v>
      </c>
    </row>
    <row r="2" spans="1:3" x14ac:dyDescent="0.25">
      <c r="A2" t="s">
        <v>297</v>
      </c>
      <c r="B2">
        <v>1</v>
      </c>
      <c r="C2">
        <v>1</v>
      </c>
    </row>
    <row r="3" spans="1:3" x14ac:dyDescent="0.25">
      <c r="A3" t="s">
        <v>298</v>
      </c>
      <c r="B3">
        <v>2</v>
      </c>
      <c r="C3">
        <v>0.19800000000000001</v>
      </c>
    </row>
    <row r="4" spans="1:3" x14ac:dyDescent="0.25">
      <c r="A4" t="s">
        <v>299</v>
      </c>
      <c r="B4">
        <v>2</v>
      </c>
      <c r="C4">
        <v>0.76600000000000001</v>
      </c>
    </row>
    <row r="5" spans="1:3" x14ac:dyDescent="0.25">
      <c r="A5" t="s">
        <v>300</v>
      </c>
      <c r="B5">
        <v>2</v>
      </c>
      <c r="C5">
        <v>3.5999999999999997E-2</v>
      </c>
    </row>
    <row r="6" spans="1:3" x14ac:dyDescent="0.25">
      <c r="A6" t="s">
        <v>301</v>
      </c>
      <c r="B6">
        <v>3</v>
      </c>
      <c r="C6">
        <v>0.46</v>
      </c>
    </row>
    <row r="7" spans="1:3" x14ac:dyDescent="0.25">
      <c r="A7" t="s">
        <v>302</v>
      </c>
      <c r="B7">
        <v>3</v>
      </c>
      <c r="C7">
        <v>0.54</v>
      </c>
    </row>
    <row r="8" spans="1:3" x14ac:dyDescent="0.25">
      <c r="A8" t="s">
        <v>303</v>
      </c>
      <c r="B8">
        <v>4</v>
      </c>
      <c r="C8">
        <v>0.05</v>
      </c>
    </row>
    <row r="9" spans="1:3" x14ac:dyDescent="0.25">
      <c r="A9" t="s">
        <v>304</v>
      </c>
      <c r="B9">
        <v>4</v>
      </c>
      <c r="C9">
        <v>0.1</v>
      </c>
    </row>
    <row r="10" spans="1:3" x14ac:dyDescent="0.25">
      <c r="A10" t="s">
        <v>305</v>
      </c>
      <c r="B10">
        <v>4</v>
      </c>
      <c r="C10">
        <v>0.16</v>
      </c>
    </row>
    <row r="11" spans="1:3" x14ac:dyDescent="0.25">
      <c r="A11" t="s">
        <v>306</v>
      </c>
      <c r="B11">
        <v>4</v>
      </c>
      <c r="C11">
        <v>0.12</v>
      </c>
    </row>
    <row r="12" spans="1:3" x14ac:dyDescent="0.25">
      <c r="A12" t="s">
        <v>307</v>
      </c>
      <c r="B12">
        <v>4</v>
      </c>
      <c r="C12">
        <v>0.41</v>
      </c>
    </row>
    <row r="13" spans="1:3" x14ac:dyDescent="0.25">
      <c r="A13" t="s">
        <v>308</v>
      </c>
      <c r="B13">
        <v>4</v>
      </c>
      <c r="C13">
        <v>0</v>
      </c>
    </row>
    <row r="14" spans="1:3" x14ac:dyDescent="0.25">
      <c r="A14" t="s">
        <v>309</v>
      </c>
      <c r="B14">
        <v>4</v>
      </c>
      <c r="C14">
        <v>0.08</v>
      </c>
    </row>
    <row r="15" spans="1:3" x14ac:dyDescent="0.25">
      <c r="A15" t="s">
        <v>310</v>
      </c>
      <c r="B15">
        <v>4</v>
      </c>
      <c r="C15">
        <v>0.08</v>
      </c>
    </row>
    <row r="16" spans="1:3" x14ac:dyDescent="0.25">
      <c r="A16" t="s">
        <v>311</v>
      </c>
      <c r="B16">
        <v>5</v>
      </c>
      <c r="C16">
        <v>0.52</v>
      </c>
    </row>
    <row r="17" spans="1:3" x14ac:dyDescent="0.25">
      <c r="A17" t="s">
        <v>312</v>
      </c>
      <c r="B17">
        <v>5</v>
      </c>
      <c r="C17">
        <v>0.48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8" sqref="C8:C15"/>
    </sheetView>
  </sheetViews>
  <sheetFormatPr baseColWidth="10" defaultRowHeight="15" x14ac:dyDescent="0.25"/>
  <sheetData>
    <row r="1" spans="1:2" x14ac:dyDescent="0.25">
      <c r="A1" t="s">
        <v>314</v>
      </c>
      <c r="B1" t="s">
        <v>316</v>
      </c>
    </row>
    <row r="2" spans="1:2" x14ac:dyDescent="0.25">
      <c r="A2">
        <v>1</v>
      </c>
      <c r="B2">
        <v>0.11</v>
      </c>
    </row>
    <row r="3" spans="1:2" x14ac:dyDescent="0.25">
      <c r="A3">
        <v>2</v>
      </c>
      <c r="B3">
        <v>0.499</v>
      </c>
    </row>
    <row r="4" spans="1:2" x14ac:dyDescent="0.25">
      <c r="A4">
        <v>3</v>
      </c>
      <c r="B4">
        <v>0.08</v>
      </c>
    </row>
    <row r="5" spans="1:2" x14ac:dyDescent="0.25">
      <c r="A5">
        <v>4</v>
      </c>
      <c r="B5">
        <v>0.22500000000000001</v>
      </c>
    </row>
    <row r="6" spans="1:2" x14ac:dyDescent="0.25">
      <c r="A6">
        <v>5</v>
      </c>
      <c r="B6">
        <v>8.5999999999999993E-2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workbookViewId="0">
      <selection activeCell="A2" sqref="A2"/>
    </sheetView>
  </sheetViews>
  <sheetFormatPr baseColWidth="10" defaultRowHeight="15" x14ac:dyDescent="0.25"/>
  <cols>
    <col min="2" max="2" width="31.85546875" customWidth="1"/>
    <col min="14" max="14" width="19.5703125" customWidth="1"/>
    <col min="15" max="15" width="18.85546875" customWidth="1"/>
    <col min="16" max="16" width="18.42578125" customWidth="1"/>
    <col min="17" max="17" width="19.5703125" customWidth="1"/>
    <col min="18" max="18" width="30" customWidth="1"/>
    <col min="19" max="19" width="18" customWidth="1"/>
    <col min="20" max="20" width="16" customWidth="1"/>
    <col min="21" max="21" width="21.5703125" customWidth="1"/>
    <col min="22" max="22" width="17" customWidth="1"/>
  </cols>
  <sheetData>
    <row r="1" spans="1:34" ht="60" x14ac:dyDescent="0.25">
      <c r="A1" s="7" t="s">
        <v>0</v>
      </c>
      <c r="B1" s="7" t="s">
        <v>23</v>
      </c>
      <c r="C1" s="7" t="s">
        <v>1</v>
      </c>
      <c r="D1" s="7" t="s">
        <v>69</v>
      </c>
      <c r="E1" s="7" t="s">
        <v>70</v>
      </c>
      <c r="F1" s="7" t="s">
        <v>71</v>
      </c>
      <c r="G1" s="7" t="s">
        <v>72</v>
      </c>
      <c r="H1" s="7" t="s">
        <v>73</v>
      </c>
      <c r="I1" s="7" t="s">
        <v>74</v>
      </c>
      <c r="J1" s="7" t="s">
        <v>75</v>
      </c>
      <c r="K1" s="7" t="s">
        <v>76</v>
      </c>
      <c r="L1" s="7" t="s">
        <v>77</v>
      </c>
      <c r="M1" s="7" t="s">
        <v>78</v>
      </c>
      <c r="N1" s="7" t="s">
        <v>79</v>
      </c>
      <c r="O1" s="7" t="s">
        <v>80</v>
      </c>
      <c r="P1" s="7" t="s">
        <v>81</v>
      </c>
      <c r="Q1" s="7" t="s">
        <v>82</v>
      </c>
      <c r="R1" s="7" t="s">
        <v>83</v>
      </c>
      <c r="S1" s="7" t="s">
        <v>84</v>
      </c>
      <c r="T1" s="7" t="s">
        <v>85</v>
      </c>
      <c r="U1" s="7" t="s">
        <v>86</v>
      </c>
      <c r="V1" s="7" t="s">
        <v>87</v>
      </c>
      <c r="W1" s="7" t="s">
        <v>88</v>
      </c>
      <c r="X1" s="7" t="s">
        <v>89</v>
      </c>
      <c r="Y1" s="7" t="s">
        <v>90</v>
      </c>
      <c r="Z1" s="7" t="s">
        <v>91</v>
      </c>
      <c r="AA1" s="7" t="s">
        <v>92</v>
      </c>
      <c r="AB1" s="7" t="s">
        <v>93</v>
      </c>
      <c r="AC1" s="7" t="s">
        <v>94</v>
      </c>
      <c r="AD1" s="7" t="s">
        <v>89</v>
      </c>
      <c r="AE1" s="7" t="s">
        <v>95</v>
      </c>
      <c r="AF1" s="7" t="s">
        <v>96</v>
      </c>
      <c r="AG1" s="7" t="s">
        <v>97</v>
      </c>
      <c r="AH1" s="7" t="s">
        <v>98</v>
      </c>
    </row>
    <row r="2" spans="1:34" x14ac:dyDescent="0.25">
      <c r="A2" s="2" t="s">
        <v>11</v>
      </c>
      <c r="B2" s="2" t="s">
        <v>99</v>
      </c>
      <c r="C2" s="2">
        <v>201002</v>
      </c>
      <c r="D2" s="3">
        <v>42739</v>
      </c>
      <c r="E2" s="2" t="s">
        <v>101</v>
      </c>
      <c r="F2" s="3">
        <v>43130</v>
      </c>
      <c r="G2" s="2">
        <v>391</v>
      </c>
      <c r="H2" s="3">
        <v>43165</v>
      </c>
      <c r="I2" s="2">
        <v>10</v>
      </c>
      <c r="J2" s="2" t="s">
        <v>102</v>
      </c>
      <c r="K2" s="3">
        <v>43471</v>
      </c>
      <c r="L2" s="2" t="s">
        <v>103</v>
      </c>
      <c r="M2" s="3">
        <v>43495</v>
      </c>
      <c r="N2" s="4">
        <v>179157852</v>
      </c>
      <c r="O2" s="4">
        <v>15738055</v>
      </c>
      <c r="P2" s="4">
        <v>194895907</v>
      </c>
      <c r="Q2" s="4">
        <v>92152398.099999994</v>
      </c>
      <c r="R2" s="4">
        <v>102743508.90000001</v>
      </c>
      <c r="S2" s="4">
        <v>19118430</v>
      </c>
      <c r="T2" s="4">
        <v>194895907</v>
      </c>
      <c r="U2" s="4">
        <v>127456197</v>
      </c>
      <c r="V2" s="4">
        <v>3897918138</v>
      </c>
      <c r="W2" s="5">
        <v>0.15000000353062473</v>
      </c>
      <c r="X2" s="3">
        <v>43165</v>
      </c>
      <c r="Y2" s="5">
        <v>1</v>
      </c>
      <c r="Z2" s="5">
        <v>0.99839800000000001</v>
      </c>
      <c r="AA2" s="5">
        <v>0.73582300000000034</v>
      </c>
      <c r="AB2" s="5">
        <v>0.3469662</v>
      </c>
      <c r="AC2" s="5">
        <v>8.4759999999999988E-2</v>
      </c>
      <c r="AD2" s="6">
        <v>3.1333333333333333</v>
      </c>
      <c r="AE2" s="6">
        <v>9.0666666666666664</v>
      </c>
      <c r="AF2" s="6">
        <v>8.4</v>
      </c>
      <c r="AG2" s="6">
        <v>5.5333333333333332</v>
      </c>
      <c r="AH2" s="6">
        <v>10.066666666666666</v>
      </c>
    </row>
    <row r="3" spans="1:34" x14ac:dyDescent="0.25">
      <c r="A3" s="2" t="s">
        <v>2</v>
      </c>
      <c r="B3" s="2" t="s">
        <v>104</v>
      </c>
      <c r="C3" s="2">
        <v>406010</v>
      </c>
      <c r="D3" s="3">
        <v>42740</v>
      </c>
      <c r="E3" s="2" t="s">
        <v>101</v>
      </c>
      <c r="F3" s="3">
        <v>43130</v>
      </c>
      <c r="G3" s="2">
        <v>390</v>
      </c>
      <c r="H3" s="3">
        <v>43066</v>
      </c>
      <c r="I3" s="2">
        <v>10</v>
      </c>
      <c r="J3" s="2" t="s">
        <v>105</v>
      </c>
      <c r="K3" s="3">
        <v>43369</v>
      </c>
      <c r="L3" s="2" t="s">
        <v>103</v>
      </c>
      <c r="M3" s="3">
        <v>43369</v>
      </c>
      <c r="N3" s="4">
        <v>192973088</v>
      </c>
      <c r="O3" s="4" t="s">
        <v>103</v>
      </c>
      <c r="P3" s="4">
        <v>192973088</v>
      </c>
      <c r="Q3" s="4">
        <v>91243233.340000004</v>
      </c>
      <c r="R3" s="4">
        <v>101729854.66</v>
      </c>
      <c r="S3" s="4">
        <v>20648469</v>
      </c>
      <c r="T3" s="4">
        <v>192973088</v>
      </c>
      <c r="U3" s="4">
        <v>137656463</v>
      </c>
      <c r="V3" s="4">
        <v>3859461767</v>
      </c>
      <c r="W3" s="5">
        <v>0.14999999673099257</v>
      </c>
      <c r="X3" s="3">
        <v>43066</v>
      </c>
      <c r="Y3" s="5">
        <v>1</v>
      </c>
      <c r="Z3" s="5">
        <v>0.96399999999999997</v>
      </c>
      <c r="AA3" s="5">
        <v>1.8800000000000004E-2</v>
      </c>
      <c r="AB3" s="5">
        <v>6.1120000000000001E-2</v>
      </c>
      <c r="AC3" s="5">
        <v>0.12591999999999998</v>
      </c>
      <c r="AD3" s="6">
        <v>2.6666666666666665</v>
      </c>
      <c r="AE3" s="6">
        <v>8.4666666666666668</v>
      </c>
      <c r="AF3" s="6">
        <v>7.2333333333333334</v>
      </c>
      <c r="AG3" s="6">
        <v>4.3666666666666663</v>
      </c>
      <c r="AH3" s="6">
        <v>10.066666666666666</v>
      </c>
    </row>
    <row r="4" spans="1:34" x14ac:dyDescent="0.25">
      <c r="A4" s="2" t="s">
        <v>2</v>
      </c>
      <c r="B4" s="2" t="s">
        <v>106</v>
      </c>
      <c r="C4" s="2">
        <v>406006</v>
      </c>
      <c r="D4" s="3">
        <v>42739</v>
      </c>
      <c r="E4" s="2" t="s">
        <v>101</v>
      </c>
      <c r="F4" s="3">
        <v>43130</v>
      </c>
      <c r="G4" s="2">
        <v>391</v>
      </c>
      <c r="H4" s="3">
        <v>43066</v>
      </c>
      <c r="I4" s="2">
        <v>12</v>
      </c>
      <c r="J4" s="2" t="s">
        <v>105</v>
      </c>
      <c r="K4" s="3">
        <v>43431</v>
      </c>
      <c r="L4" s="2" t="s">
        <v>108</v>
      </c>
      <c r="M4" s="3">
        <v>43438</v>
      </c>
      <c r="N4" s="4">
        <v>284972602</v>
      </c>
      <c r="O4" s="4">
        <v>1375414</v>
      </c>
      <c r="P4" s="4">
        <v>286348016</v>
      </c>
      <c r="Q4" s="4">
        <v>134743252.89229441</v>
      </c>
      <c r="R4" s="4">
        <v>151604763.10770559</v>
      </c>
      <c r="S4" s="4">
        <v>29210119</v>
      </c>
      <c r="T4" s="4">
        <v>284972602</v>
      </c>
      <c r="U4" s="4">
        <v>194734125</v>
      </c>
      <c r="V4" s="4">
        <v>6332724489</v>
      </c>
      <c r="W4" s="5">
        <v>0.1500000012838017</v>
      </c>
      <c r="X4" s="3">
        <v>43066</v>
      </c>
      <c r="Y4" s="5">
        <v>1</v>
      </c>
      <c r="Z4" s="5">
        <v>0.96399999999999997</v>
      </c>
      <c r="AA4" s="5">
        <v>7.0949999999999999E-2</v>
      </c>
      <c r="AB4" s="5">
        <v>0</v>
      </c>
      <c r="AC4" s="5">
        <v>0.31479199999999996</v>
      </c>
      <c r="AD4" s="6">
        <v>2.8666666666666667</v>
      </c>
      <c r="AE4" s="6">
        <v>10.199999999999999</v>
      </c>
      <c r="AF4" s="6">
        <v>9.5333333333333332</v>
      </c>
      <c r="AG4" s="6">
        <v>5.6333333333333337</v>
      </c>
      <c r="AH4" s="6">
        <v>12.4</v>
      </c>
    </row>
    <row r="5" spans="1:34" x14ac:dyDescent="0.25">
      <c r="A5" s="2" t="s">
        <v>2</v>
      </c>
      <c r="B5" s="2" t="s">
        <v>109</v>
      </c>
      <c r="C5" s="2">
        <v>406007</v>
      </c>
      <c r="D5" s="3">
        <v>42739</v>
      </c>
      <c r="E5" s="2" t="s">
        <v>101</v>
      </c>
      <c r="F5" s="3">
        <v>43130</v>
      </c>
      <c r="G5" s="2">
        <v>391</v>
      </c>
      <c r="H5" s="3">
        <v>43066</v>
      </c>
      <c r="I5" s="2">
        <v>8</v>
      </c>
      <c r="J5" s="2" t="s">
        <v>102</v>
      </c>
      <c r="K5" s="3">
        <v>43308</v>
      </c>
      <c r="L5" s="2" t="s">
        <v>110</v>
      </c>
      <c r="M5" s="3">
        <v>43611</v>
      </c>
      <c r="N5" s="4">
        <v>171186589</v>
      </c>
      <c r="O5" s="4">
        <v>58845390</v>
      </c>
      <c r="P5" s="4">
        <v>230031979</v>
      </c>
      <c r="Q5" s="4">
        <v>15064419.439999999</v>
      </c>
      <c r="R5" s="4">
        <v>214967559.56</v>
      </c>
      <c r="S5" s="4">
        <v>13366580</v>
      </c>
      <c r="T5" s="4">
        <v>171186589</v>
      </c>
      <c r="U5" s="4">
        <v>89110530</v>
      </c>
      <c r="V5" s="4">
        <v>2853109814</v>
      </c>
      <c r="W5" s="5">
        <v>0.15000000561100915</v>
      </c>
      <c r="X5" s="3">
        <v>43150</v>
      </c>
      <c r="Y5" s="5">
        <v>1</v>
      </c>
      <c r="Z5" s="5">
        <v>0.15607180000000004</v>
      </c>
      <c r="AA5" s="5">
        <v>0</v>
      </c>
      <c r="AB5" s="5">
        <v>2.1519999999999997E-2</v>
      </c>
      <c r="AC5" s="5">
        <v>9.1200000000000003E-2</v>
      </c>
      <c r="AD5" s="6">
        <v>1.9</v>
      </c>
      <c r="AE5" s="6">
        <v>13.466666666666667</v>
      </c>
      <c r="AF5" s="6">
        <v>6.6333333333333337</v>
      </c>
      <c r="AG5" s="6">
        <v>3.9333333333333331</v>
      </c>
      <c r="AH5" s="6">
        <v>8.1666666666666661</v>
      </c>
    </row>
    <row r="6" spans="1:34" x14ac:dyDescent="0.25">
      <c r="A6" s="2" t="s">
        <v>111</v>
      </c>
      <c r="B6" s="2" t="s">
        <v>112</v>
      </c>
      <c r="C6" s="2">
        <v>406019</v>
      </c>
      <c r="D6" s="3">
        <v>42739</v>
      </c>
      <c r="E6" s="2" t="s">
        <v>101</v>
      </c>
      <c r="F6" s="3">
        <v>43215</v>
      </c>
      <c r="G6" s="2">
        <v>476</v>
      </c>
      <c r="H6" s="3">
        <v>43222</v>
      </c>
      <c r="I6" s="2">
        <v>10</v>
      </c>
      <c r="J6" s="2" t="s">
        <v>102</v>
      </c>
      <c r="K6" s="3">
        <v>43526</v>
      </c>
      <c r="L6" s="2" t="s">
        <v>103</v>
      </c>
      <c r="M6" s="3">
        <v>43526</v>
      </c>
      <c r="N6" s="4">
        <v>218940599</v>
      </c>
      <c r="O6" s="4" t="s">
        <v>103</v>
      </c>
      <c r="P6" s="4">
        <v>218940599</v>
      </c>
      <c r="Q6" s="4">
        <v>19266773.539999999</v>
      </c>
      <c r="R6" s="4">
        <v>199673825.46000001</v>
      </c>
      <c r="S6" s="4">
        <v>23090954</v>
      </c>
      <c r="T6" s="4">
        <v>218940599</v>
      </c>
      <c r="U6" s="4">
        <v>153939690</v>
      </c>
      <c r="V6" s="4">
        <v>4378811985</v>
      </c>
      <c r="W6" s="5">
        <v>0.15000000324802526</v>
      </c>
      <c r="X6" s="3">
        <v>43222</v>
      </c>
      <c r="Y6" s="5">
        <v>1</v>
      </c>
      <c r="Z6" s="5">
        <v>0.15797339999999999</v>
      </c>
      <c r="AA6" s="5">
        <v>0</v>
      </c>
      <c r="AB6" s="5">
        <v>0</v>
      </c>
      <c r="AC6" s="5">
        <v>9.3600000000000017E-2</v>
      </c>
      <c r="AD6" s="6">
        <v>3.1333333333333333</v>
      </c>
      <c r="AE6" s="6">
        <v>9.1999999999999993</v>
      </c>
      <c r="AF6" s="6">
        <v>8.5333333333333332</v>
      </c>
      <c r="AG6" s="6">
        <v>5.666666666666667</v>
      </c>
      <c r="AH6" s="6">
        <v>10.199999999999999</v>
      </c>
    </row>
    <row r="7" spans="1:34" x14ac:dyDescent="0.25">
      <c r="A7" s="2" t="s">
        <v>113</v>
      </c>
      <c r="B7" s="2" t="s">
        <v>114</v>
      </c>
      <c r="C7" s="2">
        <v>406022</v>
      </c>
      <c r="D7" s="3">
        <v>42739</v>
      </c>
      <c r="E7" s="2" t="s">
        <v>101</v>
      </c>
      <c r="F7" s="3">
        <v>43130</v>
      </c>
      <c r="G7" s="2">
        <v>391</v>
      </c>
      <c r="H7" s="3">
        <v>43171</v>
      </c>
      <c r="I7" s="2">
        <v>8</v>
      </c>
      <c r="J7" s="2" t="s">
        <v>116</v>
      </c>
      <c r="K7" s="3">
        <v>43446</v>
      </c>
      <c r="L7" s="2" t="s">
        <v>103</v>
      </c>
      <c r="M7" s="3">
        <v>43446</v>
      </c>
      <c r="N7" s="4">
        <v>157116909</v>
      </c>
      <c r="O7" s="4" t="s">
        <v>103</v>
      </c>
      <c r="P7" s="4">
        <v>157116909</v>
      </c>
      <c r="Q7" s="4">
        <v>13826287.51</v>
      </c>
      <c r="R7" s="4">
        <v>143290621.49000001</v>
      </c>
      <c r="S7" s="4">
        <v>11945576</v>
      </c>
      <c r="T7" s="4">
        <v>157116909</v>
      </c>
      <c r="U7" s="4">
        <v>79637175</v>
      </c>
      <c r="V7" s="4">
        <v>2618615148</v>
      </c>
      <c r="W7" s="5">
        <v>0.14999999686076257</v>
      </c>
      <c r="X7" s="3">
        <v>43171</v>
      </c>
      <c r="Y7" s="5">
        <v>0.99999999999999989</v>
      </c>
      <c r="Z7" s="5">
        <v>0.46721839999999998</v>
      </c>
      <c r="AA7" s="5">
        <v>0</v>
      </c>
      <c r="AB7" s="5">
        <v>0</v>
      </c>
      <c r="AC7" s="5">
        <v>0.31844000000000006</v>
      </c>
      <c r="AD7" s="6">
        <v>1.9</v>
      </c>
      <c r="AE7" s="6">
        <v>7.0333333333333332</v>
      </c>
      <c r="AF7" s="6">
        <v>6.6333333333333337</v>
      </c>
      <c r="AG7" s="6">
        <v>8.1666666666666661</v>
      </c>
      <c r="AH7" s="6">
        <v>8.1666666666666661</v>
      </c>
    </row>
    <row r="8" spans="1:34" x14ac:dyDescent="0.25">
      <c r="A8" s="2" t="s">
        <v>117</v>
      </c>
      <c r="B8" s="2" t="s">
        <v>118</v>
      </c>
      <c r="C8" s="2">
        <v>406024</v>
      </c>
      <c r="D8" s="3">
        <v>42739</v>
      </c>
      <c r="E8" s="2" t="s">
        <v>101</v>
      </c>
      <c r="F8" s="3">
        <v>43187</v>
      </c>
      <c r="G8" s="2">
        <v>448</v>
      </c>
      <c r="H8" s="3">
        <v>43192</v>
      </c>
      <c r="I8" s="2">
        <v>9</v>
      </c>
      <c r="J8" s="2" t="s">
        <v>105</v>
      </c>
      <c r="K8" s="3">
        <v>43467</v>
      </c>
      <c r="L8" s="2" t="s">
        <v>103</v>
      </c>
      <c r="M8" s="3">
        <v>43467</v>
      </c>
      <c r="N8" s="4">
        <v>172495743</v>
      </c>
      <c r="O8" s="4" t="s">
        <v>103</v>
      </c>
      <c r="P8" s="4">
        <v>172495743</v>
      </c>
      <c r="Q8" s="4">
        <v>28813965.039999999</v>
      </c>
      <c r="R8" s="4">
        <v>143681777.96000001</v>
      </c>
      <c r="S8" s="4">
        <v>14561927</v>
      </c>
      <c r="T8" s="4">
        <v>172495743</v>
      </c>
      <c r="U8" s="4">
        <v>97079513</v>
      </c>
      <c r="V8" s="4">
        <v>3136286232</v>
      </c>
      <c r="W8" s="5">
        <v>0.15000000051504173</v>
      </c>
      <c r="X8" s="3">
        <v>43192</v>
      </c>
      <c r="Y8" s="5">
        <v>1</v>
      </c>
      <c r="Z8" s="5">
        <v>0.50439999999999996</v>
      </c>
      <c r="AA8" s="5">
        <v>0</v>
      </c>
      <c r="AB8" s="5">
        <v>0</v>
      </c>
      <c r="AC8" s="5">
        <v>4.6800000000000001E-2</v>
      </c>
      <c r="AD8" s="6">
        <v>2.1666666666666665</v>
      </c>
      <c r="AE8" s="6">
        <v>8.0333333333333332</v>
      </c>
      <c r="AF8" s="6">
        <v>7.3</v>
      </c>
      <c r="AG8" s="6">
        <v>4.5</v>
      </c>
      <c r="AH8" s="6">
        <v>9.1</v>
      </c>
    </row>
    <row r="9" spans="1:34" x14ac:dyDescent="0.25">
      <c r="A9" s="2" t="s">
        <v>119</v>
      </c>
      <c r="B9" s="2" t="s">
        <v>120</v>
      </c>
      <c r="C9" s="2">
        <v>406020</v>
      </c>
      <c r="D9" s="3">
        <v>42740</v>
      </c>
      <c r="E9" s="2" t="s">
        <v>101</v>
      </c>
      <c r="F9" s="3">
        <v>43298</v>
      </c>
      <c r="G9" s="2">
        <v>558</v>
      </c>
      <c r="H9" s="3">
        <v>43339</v>
      </c>
      <c r="I9" s="2">
        <v>8</v>
      </c>
      <c r="J9" s="2" t="s">
        <v>102</v>
      </c>
      <c r="K9" s="3">
        <v>43582</v>
      </c>
      <c r="L9" s="2" t="s">
        <v>103</v>
      </c>
      <c r="M9" s="3">
        <v>43582</v>
      </c>
      <c r="N9" s="4">
        <v>126950155</v>
      </c>
      <c r="O9" s="4">
        <v>8461321</v>
      </c>
      <c r="P9" s="4">
        <v>135411476</v>
      </c>
      <c r="Q9" s="4" t="s">
        <v>103</v>
      </c>
      <c r="R9" s="4" t="s">
        <v>103</v>
      </c>
      <c r="S9" s="4">
        <v>10203388</v>
      </c>
      <c r="T9" s="4">
        <v>135411476</v>
      </c>
      <c r="U9" s="4">
        <v>68022585</v>
      </c>
      <c r="V9" s="4">
        <v>2256857930</v>
      </c>
      <c r="W9" s="5">
        <v>0.15000000367524993</v>
      </c>
      <c r="X9" s="3">
        <v>43339</v>
      </c>
      <c r="Y9" s="5">
        <v>1</v>
      </c>
      <c r="Z9" s="5">
        <v>9.3060000000000004E-2</v>
      </c>
      <c r="AA9" s="5">
        <v>0</v>
      </c>
      <c r="AB9" s="5">
        <v>0</v>
      </c>
      <c r="AC9" s="5">
        <v>9.5999999999999992E-3</v>
      </c>
      <c r="AD9" s="6">
        <v>1.9</v>
      </c>
      <c r="AE9" s="6">
        <v>15.1</v>
      </c>
      <c r="AF9" s="6">
        <v>6.6</v>
      </c>
      <c r="AG9" s="6">
        <v>3.9</v>
      </c>
      <c r="AH9" s="6">
        <v>8.1333333333333329</v>
      </c>
    </row>
    <row r="10" spans="1:34" x14ac:dyDescent="0.25">
      <c r="A10" s="2" t="s">
        <v>121</v>
      </c>
      <c r="B10" s="2" t="s">
        <v>122</v>
      </c>
      <c r="C10" s="2">
        <v>406012</v>
      </c>
      <c r="D10" s="3">
        <v>42739</v>
      </c>
      <c r="E10" s="2" t="s">
        <v>101</v>
      </c>
      <c r="F10" s="3">
        <v>43117</v>
      </c>
      <c r="G10" s="2">
        <v>378</v>
      </c>
      <c r="H10" s="3">
        <v>43130</v>
      </c>
      <c r="I10" s="2">
        <v>9</v>
      </c>
      <c r="J10" s="2" t="s">
        <v>102</v>
      </c>
      <c r="K10" s="3">
        <v>43403</v>
      </c>
      <c r="L10" s="2" t="s">
        <v>123</v>
      </c>
      <c r="M10" s="3">
        <v>43546</v>
      </c>
      <c r="N10" s="4">
        <v>165431843</v>
      </c>
      <c r="O10" s="4" t="s">
        <v>103</v>
      </c>
      <c r="P10" s="4">
        <v>165431843</v>
      </c>
      <c r="Q10" s="4">
        <v>59255750.119999997</v>
      </c>
      <c r="R10" s="4">
        <v>106176092.88</v>
      </c>
      <c r="S10" s="4">
        <v>13495916</v>
      </c>
      <c r="T10" s="4">
        <v>165431843</v>
      </c>
      <c r="U10" s="4">
        <v>89972775</v>
      </c>
      <c r="V10" s="4">
        <v>3007851686</v>
      </c>
      <c r="W10" s="5">
        <v>0.14999999722138169</v>
      </c>
      <c r="X10" s="3">
        <v>43130</v>
      </c>
      <c r="Y10" s="5">
        <v>1</v>
      </c>
      <c r="Z10" s="5">
        <v>0.95965199999999995</v>
      </c>
      <c r="AA10" s="5">
        <v>0.46700000000000003</v>
      </c>
      <c r="AB10" s="5">
        <v>0.12640000000000001</v>
      </c>
      <c r="AC10" s="5">
        <v>0.3004</v>
      </c>
      <c r="AD10" s="6">
        <v>1.3666666666666667</v>
      </c>
      <c r="AE10" s="6">
        <v>9.1</v>
      </c>
      <c r="AF10" s="6">
        <v>7.4333333333333336</v>
      </c>
      <c r="AG10" s="6">
        <v>4.4666666666666668</v>
      </c>
      <c r="AH10" s="6">
        <v>21.2</v>
      </c>
    </row>
    <row r="11" spans="1:34" x14ac:dyDescent="0.25">
      <c r="A11" s="2" t="s">
        <v>124</v>
      </c>
      <c r="B11" s="2" t="s">
        <v>125</v>
      </c>
      <c r="C11" s="2">
        <v>406021</v>
      </c>
      <c r="D11" s="3">
        <v>42739</v>
      </c>
      <c r="E11" s="2" t="s">
        <v>101</v>
      </c>
      <c r="F11" s="3">
        <v>43185</v>
      </c>
      <c r="G11" s="2">
        <v>446</v>
      </c>
      <c r="H11" s="3">
        <v>43192</v>
      </c>
      <c r="I11" s="2">
        <v>11</v>
      </c>
      <c r="J11" s="2" t="s">
        <v>102</v>
      </c>
      <c r="K11" s="3">
        <v>43526</v>
      </c>
      <c r="L11" s="2" t="s">
        <v>103</v>
      </c>
      <c r="M11" s="3">
        <v>43526</v>
      </c>
      <c r="N11" s="4">
        <v>277783987</v>
      </c>
      <c r="O11" s="4" t="s">
        <v>103</v>
      </c>
      <c r="P11" s="4">
        <v>277783987</v>
      </c>
      <c r="Q11" s="4">
        <v>46401481.980000004</v>
      </c>
      <c r="R11" s="4">
        <v>231382505.01999998</v>
      </c>
      <c r="S11" s="4">
        <v>28166616</v>
      </c>
      <c r="T11" s="4">
        <v>277783987</v>
      </c>
      <c r="U11" s="4">
        <v>187777440</v>
      </c>
      <c r="V11" s="4">
        <v>5555679736</v>
      </c>
      <c r="W11" s="5">
        <v>0.15</v>
      </c>
      <c r="X11" s="3">
        <v>43192</v>
      </c>
      <c r="Y11" s="5">
        <v>1</v>
      </c>
      <c r="Z11" s="5">
        <v>0.96399999999999997</v>
      </c>
      <c r="AA11" s="5">
        <v>0.54080000000000006</v>
      </c>
      <c r="AB11" s="5">
        <v>4.8000000000000001E-2</v>
      </c>
      <c r="AC11" s="5">
        <v>0.53479999999999994</v>
      </c>
      <c r="AD11" s="6">
        <v>3.5333333333333332</v>
      </c>
      <c r="AE11" s="6">
        <v>10.066666666666666</v>
      </c>
      <c r="AF11" s="6">
        <v>9.4</v>
      </c>
      <c r="AG11" s="6">
        <v>6.5333333333333332</v>
      </c>
      <c r="AH11" s="6">
        <v>11.066666666666666</v>
      </c>
    </row>
    <row r="12" spans="1:34" x14ac:dyDescent="0.25">
      <c r="A12" s="2" t="s">
        <v>126</v>
      </c>
      <c r="B12" s="2" t="s">
        <v>127</v>
      </c>
      <c r="C12" s="2">
        <v>406018</v>
      </c>
      <c r="D12" s="3">
        <v>42739</v>
      </c>
      <c r="E12" s="2" t="s">
        <v>101</v>
      </c>
      <c r="F12" s="3">
        <v>43227</v>
      </c>
      <c r="G12" s="2">
        <v>488</v>
      </c>
      <c r="H12" s="3">
        <v>43256</v>
      </c>
      <c r="I12" s="2">
        <v>10</v>
      </c>
      <c r="J12" s="2" t="s">
        <v>102</v>
      </c>
      <c r="K12" s="3">
        <v>43560</v>
      </c>
      <c r="L12" s="2" t="s">
        <v>103</v>
      </c>
      <c r="M12" s="3">
        <v>43560</v>
      </c>
      <c r="N12" s="4">
        <v>245057204</v>
      </c>
      <c r="O12" s="4" t="s">
        <v>103</v>
      </c>
      <c r="P12" s="4">
        <v>245057204</v>
      </c>
      <c r="Q12" s="4">
        <v>21565033.629999999</v>
      </c>
      <c r="R12" s="4">
        <v>223492170.37</v>
      </c>
      <c r="S12" s="4">
        <v>22306732</v>
      </c>
      <c r="T12" s="4">
        <v>245057204</v>
      </c>
      <c r="U12" s="4">
        <v>148711545</v>
      </c>
      <c r="V12" s="4">
        <v>4901144093</v>
      </c>
      <c r="W12" s="5">
        <v>0.15000000168110686</v>
      </c>
      <c r="X12" s="3">
        <v>43256</v>
      </c>
      <c r="Y12" s="5">
        <v>1</v>
      </c>
      <c r="Z12" s="5">
        <v>0.33750000000000002</v>
      </c>
      <c r="AA12" s="5">
        <v>0</v>
      </c>
      <c r="AB12" s="5">
        <v>3.2000000000000002E-3</v>
      </c>
      <c r="AC12" s="5">
        <v>1.44E-2</v>
      </c>
      <c r="AD12" s="6">
        <v>3.1333333333333333</v>
      </c>
      <c r="AE12" s="6">
        <v>9.0666666666666664</v>
      </c>
      <c r="AF12" s="6">
        <v>8.4</v>
      </c>
      <c r="AG12" s="6">
        <v>5.5333333333333332</v>
      </c>
      <c r="AH12" s="6">
        <v>10.066666666666666</v>
      </c>
    </row>
    <row r="13" spans="1:34" x14ac:dyDescent="0.25">
      <c r="A13" s="2" t="s">
        <v>128</v>
      </c>
      <c r="B13" s="2" t="s">
        <v>129</v>
      </c>
      <c r="C13" s="2">
        <v>406025</v>
      </c>
      <c r="D13" s="3">
        <v>42739</v>
      </c>
      <c r="E13" s="2" t="s">
        <v>101</v>
      </c>
      <c r="F13" s="3">
        <v>43130</v>
      </c>
      <c r="G13" s="2">
        <v>391</v>
      </c>
      <c r="H13" s="3">
        <v>43066</v>
      </c>
      <c r="I13" s="2">
        <v>7</v>
      </c>
      <c r="J13" s="2" t="s">
        <v>116</v>
      </c>
      <c r="K13" s="3">
        <v>43278</v>
      </c>
      <c r="L13" s="2" t="s">
        <v>130</v>
      </c>
      <c r="M13" s="3">
        <v>43445</v>
      </c>
      <c r="N13" s="4">
        <v>137593730</v>
      </c>
      <c r="O13" s="4">
        <v>18345831</v>
      </c>
      <c r="P13" s="4">
        <v>155939561</v>
      </c>
      <c r="Q13" s="4">
        <v>22983877.770000003</v>
      </c>
      <c r="R13" s="4">
        <v>132955683.22999999</v>
      </c>
      <c r="S13" s="4">
        <v>9073164</v>
      </c>
      <c r="T13" s="4">
        <v>137593730</v>
      </c>
      <c r="U13" s="4">
        <v>60487763</v>
      </c>
      <c r="V13" s="4">
        <v>1965624707</v>
      </c>
      <c r="W13" s="5">
        <v>0.14999999256047872</v>
      </c>
      <c r="X13" s="3">
        <v>43066</v>
      </c>
      <c r="Y13" s="5">
        <v>1</v>
      </c>
      <c r="Z13" s="5">
        <v>0.71887999999999996</v>
      </c>
      <c r="AA13" s="5">
        <v>0.10300000000000001</v>
      </c>
      <c r="AB13" s="5">
        <v>0</v>
      </c>
      <c r="AC13" s="5">
        <v>0</v>
      </c>
      <c r="AD13" s="6">
        <v>0.4</v>
      </c>
      <c r="AE13" s="6">
        <v>2.5</v>
      </c>
      <c r="AF13" s="6">
        <v>1.3333333333333333</v>
      </c>
      <c r="AG13" s="6">
        <v>3.2</v>
      </c>
      <c r="AH13" s="6">
        <v>0.83333333333333337</v>
      </c>
    </row>
    <row r="14" spans="1:34" x14ac:dyDescent="0.25">
      <c r="A14" s="2" t="s">
        <v>128</v>
      </c>
      <c r="B14" s="2" t="s">
        <v>131</v>
      </c>
      <c r="C14" s="2">
        <v>406026</v>
      </c>
      <c r="D14" s="3">
        <v>42739</v>
      </c>
      <c r="E14" s="2" t="s">
        <v>101</v>
      </c>
      <c r="F14" s="3">
        <v>43130</v>
      </c>
      <c r="G14" s="2">
        <v>391</v>
      </c>
      <c r="H14" s="3">
        <v>43130</v>
      </c>
      <c r="I14" s="2">
        <v>8</v>
      </c>
      <c r="J14" s="2" t="s">
        <v>102</v>
      </c>
      <c r="K14" s="3">
        <v>43373</v>
      </c>
      <c r="L14" s="2" t="s">
        <v>103</v>
      </c>
      <c r="M14" s="3">
        <v>43505</v>
      </c>
      <c r="N14" s="4">
        <v>125822214</v>
      </c>
      <c r="O14" s="4" t="s">
        <v>103</v>
      </c>
      <c r="P14" s="4">
        <v>125822214</v>
      </c>
      <c r="Q14" s="4">
        <v>11072355</v>
      </c>
      <c r="R14" s="4">
        <v>114749859</v>
      </c>
      <c r="S14" s="4">
        <v>9235792</v>
      </c>
      <c r="T14" s="4">
        <v>125822214</v>
      </c>
      <c r="U14" s="4">
        <v>61571948</v>
      </c>
      <c r="V14" s="4">
        <v>2097036897</v>
      </c>
      <c r="W14" s="5">
        <v>0.14999999675176753</v>
      </c>
      <c r="X14" s="3">
        <v>43130</v>
      </c>
      <c r="Y14" s="5">
        <v>1</v>
      </c>
      <c r="Z14" s="5">
        <v>0.13954</v>
      </c>
      <c r="AA14" s="5">
        <v>0</v>
      </c>
      <c r="AB14" s="5">
        <v>0</v>
      </c>
      <c r="AC14" s="5">
        <v>0.1056</v>
      </c>
      <c r="AD14" s="6">
        <v>2.8333333333333335</v>
      </c>
      <c r="AE14" s="6">
        <v>7.0333333333333332</v>
      </c>
      <c r="AF14" s="6">
        <v>6.5333333333333332</v>
      </c>
      <c r="AG14" s="6">
        <v>3.8333333333333335</v>
      </c>
      <c r="AH14" s="6">
        <v>8.0666666666666664</v>
      </c>
    </row>
    <row r="15" spans="1:34" x14ac:dyDescent="0.25">
      <c r="A15" s="2" t="s">
        <v>133</v>
      </c>
      <c r="B15" s="2" t="s">
        <v>134</v>
      </c>
      <c r="C15" s="2">
        <v>406016</v>
      </c>
      <c r="D15" s="3">
        <v>42739</v>
      </c>
      <c r="E15" s="2" t="s">
        <v>101</v>
      </c>
      <c r="F15" s="3">
        <v>43187</v>
      </c>
      <c r="G15" s="2">
        <v>448</v>
      </c>
      <c r="H15" s="3">
        <v>43192</v>
      </c>
      <c r="I15" s="2">
        <v>8</v>
      </c>
      <c r="J15" s="2" t="s">
        <v>105</v>
      </c>
      <c r="K15" s="3">
        <v>43436</v>
      </c>
      <c r="L15" s="2" t="s">
        <v>103</v>
      </c>
      <c r="M15" s="3">
        <v>43436</v>
      </c>
      <c r="N15" s="4">
        <v>136174517</v>
      </c>
      <c r="O15" s="4" t="s">
        <v>103</v>
      </c>
      <c r="P15" s="4">
        <v>136174517</v>
      </c>
      <c r="Q15" s="4">
        <v>22746809.539999999</v>
      </c>
      <c r="R15" s="4">
        <v>113427707.46000001</v>
      </c>
      <c r="S15" s="4">
        <v>10120950</v>
      </c>
      <c r="T15" s="4">
        <v>136174517</v>
      </c>
      <c r="U15" s="4">
        <v>67473000</v>
      </c>
      <c r="V15" s="4">
        <v>2269575292</v>
      </c>
      <c r="W15" s="5">
        <v>0.15</v>
      </c>
      <c r="X15" s="3">
        <v>43192</v>
      </c>
      <c r="Y15" s="5">
        <v>1</v>
      </c>
      <c r="Z15" s="5">
        <v>0.61930000000000007</v>
      </c>
      <c r="AA15" s="5">
        <v>0.26040000000000002</v>
      </c>
      <c r="AB15" s="5">
        <v>3.2000000000000002E-3</v>
      </c>
      <c r="AC15" s="5">
        <v>0.23039999999999999</v>
      </c>
      <c r="AD15" s="6">
        <v>1.9</v>
      </c>
      <c r="AE15" s="6">
        <v>19.2</v>
      </c>
      <c r="AF15" s="6">
        <v>18.7</v>
      </c>
      <c r="AG15" s="6">
        <v>16</v>
      </c>
      <c r="AH15" s="6">
        <v>20.233333333333334</v>
      </c>
    </row>
    <row r="16" spans="1:34" x14ac:dyDescent="0.25">
      <c r="A16" s="2" t="s">
        <v>135</v>
      </c>
      <c r="B16" s="2" t="s">
        <v>136</v>
      </c>
      <c r="C16" s="2">
        <v>406014</v>
      </c>
      <c r="D16" s="3">
        <v>42739</v>
      </c>
      <c r="E16" s="2" t="s">
        <v>101</v>
      </c>
      <c r="F16" s="3">
        <v>43235</v>
      </c>
      <c r="G16" s="2">
        <v>496</v>
      </c>
      <c r="H16" s="3">
        <v>43256</v>
      </c>
      <c r="I16" s="2">
        <v>8</v>
      </c>
      <c r="J16" s="2" t="s">
        <v>102</v>
      </c>
      <c r="K16" s="3">
        <v>43501</v>
      </c>
      <c r="L16" s="2" t="s">
        <v>103</v>
      </c>
      <c r="M16" s="3">
        <v>43501</v>
      </c>
      <c r="N16" s="4">
        <v>129295490</v>
      </c>
      <c r="O16" s="4" t="s">
        <v>103</v>
      </c>
      <c r="P16" s="4">
        <v>129295490</v>
      </c>
      <c r="Q16" s="4">
        <v>11378002.93</v>
      </c>
      <c r="R16" s="4">
        <v>117917487.06999999</v>
      </c>
      <c r="S16" s="4">
        <v>9590360</v>
      </c>
      <c r="T16" s="4">
        <v>129295490</v>
      </c>
      <c r="U16" s="4">
        <v>63935730</v>
      </c>
      <c r="V16" s="4">
        <v>2154924844</v>
      </c>
      <c r="W16" s="5">
        <v>0.15000000782035333</v>
      </c>
      <c r="X16" s="3">
        <v>43256</v>
      </c>
      <c r="Y16" s="5">
        <v>0.99997999999999998</v>
      </c>
      <c r="Z16" s="5">
        <v>0.46609010000000001</v>
      </c>
      <c r="AA16" s="5">
        <v>0.13739999999999999</v>
      </c>
      <c r="AB16" s="5">
        <v>3.2000000000000001E-2</v>
      </c>
      <c r="AC16" s="5">
        <v>0.46680000000000005</v>
      </c>
      <c r="AD16" s="6">
        <v>2.5333333333333332</v>
      </c>
      <c r="AE16" s="6">
        <v>7.0333333333333332</v>
      </c>
      <c r="AF16" s="6">
        <v>6.5333333333333332</v>
      </c>
      <c r="AG16" s="6">
        <v>3.8333333333333335</v>
      </c>
      <c r="AH16" s="6">
        <v>8.0666666666666664</v>
      </c>
    </row>
    <row r="17" spans="1:34" x14ac:dyDescent="0.25">
      <c r="A17" s="2" t="s">
        <v>137</v>
      </c>
      <c r="B17" s="2" t="s">
        <v>138</v>
      </c>
      <c r="C17" s="2">
        <v>406029</v>
      </c>
      <c r="D17" s="3">
        <v>42879</v>
      </c>
      <c r="E17" s="2" t="s">
        <v>101</v>
      </c>
      <c r="F17" s="3">
        <v>43336</v>
      </c>
      <c r="G17" s="2">
        <v>457</v>
      </c>
      <c r="H17" s="3">
        <v>43346</v>
      </c>
      <c r="I17" s="2">
        <v>8</v>
      </c>
      <c r="J17" s="2" t="s">
        <v>102</v>
      </c>
      <c r="K17" s="3">
        <v>43588</v>
      </c>
      <c r="L17" s="2" t="s">
        <v>103</v>
      </c>
      <c r="M17" s="3">
        <v>43588</v>
      </c>
      <c r="N17" s="4">
        <v>120038951</v>
      </c>
      <c r="O17" s="4" t="s">
        <v>103</v>
      </c>
      <c r="P17" s="4">
        <v>120038951</v>
      </c>
      <c r="Q17" s="4" t="s">
        <v>103</v>
      </c>
      <c r="R17" s="4" t="s">
        <v>103</v>
      </c>
      <c r="S17" s="4">
        <v>8671732</v>
      </c>
      <c r="T17" s="4">
        <v>120038951</v>
      </c>
      <c r="U17" s="4">
        <v>57811545</v>
      </c>
      <c r="V17" s="4">
        <v>2000649185</v>
      </c>
      <c r="W17" s="5">
        <v>0.15000000432439575</v>
      </c>
      <c r="X17" s="3">
        <v>43346</v>
      </c>
      <c r="Y17" s="5">
        <v>0.91</v>
      </c>
      <c r="Z17" s="5">
        <v>7.92E-3</v>
      </c>
      <c r="AA17" s="5">
        <v>0</v>
      </c>
      <c r="AB17" s="5">
        <v>0</v>
      </c>
      <c r="AC17" s="5">
        <v>0</v>
      </c>
      <c r="AD17" s="6">
        <v>1.9</v>
      </c>
      <c r="AE17" s="6">
        <v>7.0333333333333332</v>
      </c>
      <c r="AF17" s="6">
        <v>6.5333333333333332</v>
      </c>
      <c r="AG17" s="6">
        <v>3.8333333333333335</v>
      </c>
      <c r="AH17" s="6">
        <v>8.0666666666666664</v>
      </c>
    </row>
    <row r="18" spans="1:34" x14ac:dyDescent="0.25">
      <c r="A18" s="2" t="s">
        <v>139</v>
      </c>
      <c r="B18" s="2" t="s">
        <v>140</v>
      </c>
      <c r="C18" s="2">
        <v>406031</v>
      </c>
      <c r="D18" s="3">
        <v>42879</v>
      </c>
      <c r="E18" s="2" t="s">
        <v>101</v>
      </c>
      <c r="F18" s="3">
        <v>43244</v>
      </c>
      <c r="G18" s="2">
        <v>365</v>
      </c>
      <c r="H18" s="3">
        <v>43265</v>
      </c>
      <c r="I18" s="2">
        <v>4.5</v>
      </c>
      <c r="J18" s="2" t="s">
        <v>105</v>
      </c>
      <c r="K18" s="3">
        <v>43402</v>
      </c>
      <c r="L18" s="2" t="s">
        <v>103</v>
      </c>
      <c r="M18" s="3">
        <v>43402</v>
      </c>
      <c r="N18" s="4">
        <v>57907527</v>
      </c>
      <c r="O18" s="4" t="s">
        <v>103</v>
      </c>
      <c r="P18" s="4">
        <v>57907527</v>
      </c>
      <c r="Q18" s="4">
        <v>9672966.1699999999</v>
      </c>
      <c r="R18" s="4">
        <v>48234560.829999998</v>
      </c>
      <c r="S18" s="4">
        <v>1936494</v>
      </c>
      <c r="T18" s="4">
        <v>57907527</v>
      </c>
      <c r="U18" s="4">
        <v>12909958</v>
      </c>
      <c r="V18" s="4">
        <v>482562723</v>
      </c>
      <c r="W18" s="5">
        <v>0.15000002323787576</v>
      </c>
      <c r="X18" s="3">
        <v>43265</v>
      </c>
      <c r="Y18" s="5">
        <v>1</v>
      </c>
      <c r="Z18" s="5">
        <v>0.31290000000000001</v>
      </c>
      <c r="AA18" s="5">
        <v>1.38E-2</v>
      </c>
      <c r="AB18" s="5">
        <v>8.0000000000000004E-4</v>
      </c>
      <c r="AC18" s="5">
        <v>0.11960000000000001</v>
      </c>
      <c r="AD18" s="6">
        <v>1</v>
      </c>
      <c r="AE18" s="6">
        <v>3.5</v>
      </c>
      <c r="AF18" s="6">
        <v>3.2666666666666666</v>
      </c>
      <c r="AG18" s="6">
        <v>1.8666666666666667</v>
      </c>
      <c r="AH18" s="6">
        <v>4.0666666666666664</v>
      </c>
    </row>
    <row r="19" spans="1:34" x14ac:dyDescent="0.25">
      <c r="A19" s="2" t="s">
        <v>12</v>
      </c>
      <c r="B19" s="2" t="s">
        <v>141</v>
      </c>
      <c r="C19" s="2">
        <v>406035</v>
      </c>
      <c r="D19" s="3">
        <v>42949</v>
      </c>
      <c r="E19" s="2" t="s">
        <v>101</v>
      </c>
      <c r="F19" s="3">
        <v>43195</v>
      </c>
      <c r="G19" s="2">
        <v>246</v>
      </c>
      <c r="H19" s="3">
        <v>43362</v>
      </c>
      <c r="I19" s="2">
        <v>7</v>
      </c>
      <c r="J19" s="2" t="s">
        <v>102</v>
      </c>
      <c r="K19" s="3">
        <v>43574</v>
      </c>
      <c r="L19" s="2" t="s">
        <v>103</v>
      </c>
      <c r="M19" s="3">
        <v>43574</v>
      </c>
      <c r="N19" s="4">
        <v>96768175</v>
      </c>
      <c r="O19" s="4" t="s">
        <v>103</v>
      </c>
      <c r="P19" s="4">
        <v>96768175</v>
      </c>
      <c r="Q19" s="4" t="s">
        <v>103</v>
      </c>
      <c r="R19" s="4">
        <v>7395651</v>
      </c>
      <c r="S19" s="4">
        <v>7395651</v>
      </c>
      <c r="T19" s="4">
        <v>96768175</v>
      </c>
      <c r="U19" s="4">
        <v>49304342</v>
      </c>
      <c r="V19" s="4">
        <v>1382402501</v>
      </c>
      <c r="W19" s="5">
        <v>0.14999999391534319</v>
      </c>
      <c r="X19" s="3">
        <v>43362</v>
      </c>
      <c r="Y19" s="5">
        <v>1</v>
      </c>
      <c r="Z19" s="5">
        <v>0.38179400000000002</v>
      </c>
      <c r="AA19" s="5">
        <v>0</v>
      </c>
      <c r="AB19" s="5">
        <v>0</v>
      </c>
      <c r="AC19" s="5">
        <v>0.2208</v>
      </c>
      <c r="AD19" s="6">
        <v>1.9666666666666666</v>
      </c>
      <c r="AE19" s="6">
        <v>6.5</v>
      </c>
      <c r="AF19" s="6">
        <v>4.5999999999999996</v>
      </c>
      <c r="AG19" s="6">
        <v>14.3</v>
      </c>
      <c r="AH19" s="6">
        <v>7</v>
      </c>
    </row>
    <row r="20" spans="1:34" x14ac:dyDescent="0.25">
      <c r="A20" s="2" t="s">
        <v>142</v>
      </c>
      <c r="B20" s="2" t="s">
        <v>143</v>
      </c>
      <c r="C20" s="2">
        <v>406038</v>
      </c>
      <c r="D20" s="3">
        <v>42944</v>
      </c>
      <c r="E20" s="2" t="s">
        <v>101</v>
      </c>
      <c r="F20" s="3">
        <v>43195</v>
      </c>
      <c r="G20" s="2">
        <v>251</v>
      </c>
      <c r="H20" s="3">
        <v>43202</v>
      </c>
      <c r="I20" s="2">
        <v>7</v>
      </c>
      <c r="J20" s="2" t="s">
        <v>105</v>
      </c>
      <c r="K20" s="3">
        <v>43416</v>
      </c>
      <c r="L20" s="2" t="s">
        <v>145</v>
      </c>
      <c r="M20" s="3">
        <v>43474</v>
      </c>
      <c r="N20" s="4">
        <v>102750230</v>
      </c>
      <c r="O20" s="4" t="s">
        <v>103</v>
      </c>
      <c r="P20" s="4">
        <v>102750230</v>
      </c>
      <c r="Q20" s="4">
        <v>9042019.8399999999</v>
      </c>
      <c r="R20" s="4">
        <v>93708210.159999996</v>
      </c>
      <c r="S20" s="4">
        <v>6858572</v>
      </c>
      <c r="T20" s="4">
        <v>102750230</v>
      </c>
      <c r="U20" s="4">
        <v>45723813</v>
      </c>
      <c r="V20" s="4">
        <v>1467860424</v>
      </c>
      <c r="W20" s="5">
        <v>0.1500000010935221</v>
      </c>
      <c r="X20" s="3">
        <v>43202</v>
      </c>
      <c r="Y20" s="5">
        <v>1</v>
      </c>
      <c r="Z20" s="5">
        <v>0.31013999999999997</v>
      </c>
      <c r="AA20" s="5">
        <v>0</v>
      </c>
      <c r="AB20" s="5">
        <v>0</v>
      </c>
      <c r="AC20" s="5">
        <v>0</v>
      </c>
      <c r="AD20" s="6">
        <v>2</v>
      </c>
      <c r="AE20" s="6">
        <v>8.5333333333333332</v>
      </c>
      <c r="AF20" s="6">
        <v>4.7</v>
      </c>
      <c r="AG20" s="6">
        <v>2.2999999999999998</v>
      </c>
      <c r="AH20" s="6">
        <v>9.0333333333333332</v>
      </c>
    </row>
    <row r="21" spans="1:34" x14ac:dyDescent="0.25">
      <c r="A21" s="2" t="s">
        <v>146</v>
      </c>
      <c r="B21" s="2" t="s">
        <v>147</v>
      </c>
      <c r="C21" s="2">
        <v>406040</v>
      </c>
      <c r="D21" s="3">
        <v>42949</v>
      </c>
      <c r="E21" s="2" t="s">
        <v>101</v>
      </c>
      <c r="F21" s="3">
        <v>43230</v>
      </c>
      <c r="G21" s="2">
        <v>281</v>
      </c>
      <c r="H21" s="3">
        <v>43241</v>
      </c>
      <c r="I21" s="2">
        <v>8</v>
      </c>
      <c r="J21" s="2" t="s">
        <v>102</v>
      </c>
      <c r="K21" s="3">
        <v>43486</v>
      </c>
      <c r="L21" s="2" t="s">
        <v>103</v>
      </c>
      <c r="M21" s="3">
        <v>43232</v>
      </c>
      <c r="N21" s="4">
        <v>123787609</v>
      </c>
      <c r="O21" s="4" t="s">
        <v>103</v>
      </c>
      <c r="P21" s="4">
        <v>123787609</v>
      </c>
      <c r="Q21" s="4" t="s">
        <v>103</v>
      </c>
      <c r="R21" s="4" t="s">
        <v>103</v>
      </c>
      <c r="S21" s="4">
        <v>9271042</v>
      </c>
      <c r="T21" s="4">
        <v>124653924</v>
      </c>
      <c r="U21" s="4">
        <v>61806947</v>
      </c>
      <c r="V21" s="4">
        <v>2077565403</v>
      </c>
      <c r="W21" s="5">
        <v>0.14999999919102944</v>
      </c>
      <c r="X21" s="3">
        <v>43241</v>
      </c>
      <c r="Y21" s="5">
        <v>0.57500000000000007</v>
      </c>
      <c r="Z21" s="5">
        <v>0</v>
      </c>
      <c r="AA21" s="5">
        <v>0</v>
      </c>
      <c r="AB21" s="5">
        <v>0</v>
      </c>
      <c r="AC21" s="5">
        <v>3.8399999999999997E-2</v>
      </c>
      <c r="AD21" s="6">
        <v>4.7333333333333334</v>
      </c>
      <c r="AE21" s="6">
        <v>7.0333333333333332</v>
      </c>
      <c r="AF21" s="6">
        <v>6.5333333333333332</v>
      </c>
      <c r="AG21" s="6">
        <v>3.8333333333333335</v>
      </c>
      <c r="AH21" s="6">
        <v>11.866666666666667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DICCIONARIO_MAESTRA</vt:lpstr>
      <vt:lpstr>MAESTRA_PROYECTOS</vt:lpstr>
      <vt:lpstr>DICCIONARIO_AVANCE REAL</vt:lpstr>
      <vt:lpstr>AVANCE REAL F2</vt:lpstr>
      <vt:lpstr>DICCIONARIO_CRONOGRAMAS</vt:lpstr>
      <vt:lpstr>CRONOGRAMAS</vt:lpstr>
      <vt:lpstr>HITOS_ETAPAS</vt:lpstr>
      <vt:lpstr>ETAPAS</vt:lpstr>
      <vt:lpstr>INFORMACIONRESUMEN_HITOS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PROYECTO</dc:creator>
  <cp:lastModifiedBy>Andres Madrigal C</cp:lastModifiedBy>
  <dcterms:created xsi:type="dcterms:W3CDTF">2019-04-09T21:29:22Z</dcterms:created>
  <dcterms:modified xsi:type="dcterms:W3CDTF">2019-07-02T20:36:02Z</dcterms:modified>
</cp:coreProperties>
</file>